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５年度\★処遇改善補助金\HP掲載\"/>
    </mc:Choice>
  </mc:AlternateContent>
  <xr:revisionPtr revIDLastSave="0" documentId="13_ncr:1_{5186E691-8E6B-49CC-8476-627E6D50FA6F}"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<sst xmlns="http://schemas.openxmlformats.org/spreadsheetml/2006/main" count="6470" uniqueCount="2378">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</sst>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49" fontId="21" fillId="7" borderId="47"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74" fillId="3" borderId="139" xfId="0" applyFont="1" applyFill="1" applyBorder="1" applyAlignment="1">
      <alignment horizontal="center" vertical="center"/>
    </xf>
    <xf numFmtId="0" fontId="74" fillId="2" borderId="139" xfId="0" applyFont="1" applyFill="1" applyBorder="1" applyAlignment="1">
      <alignment horizontal="center" vertical="center"/>
    </xf>
    <xf numFmtId="0" fontId="74" fillId="2" borderId="139" xfId="0" applyFont="1" applyFill="1" applyBorder="1" applyAlignment="1">
      <alignment horizontal="center" vertical="center" shrinkToFi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49" fontId="21" fillId="7" borderId="48" xfId="2" applyNumberFormat="1" applyFont="1" applyFill="1" applyBorder="1" applyAlignment="1" applyProtection="1">
      <alignment horizontal="center" vertical="center"/>
      <protection locked="0"/>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5"/>
              <a:chExt cx="303832" cy="486938"/>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37"/>
              <a:chExt cx="301792" cy="78012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40"/>
              <a:chExt cx="308371" cy="762854"/>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888"/>
              <a:chExt cx="301792" cy="494831"/>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66" y="8168721"/>
              <a:chExt cx="217617"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3" y="8166040"/>
              <a:chExt cx="208649" cy="749771"/>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4"/>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5"/>
              <a:chExt cx="303832" cy="486938"/>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37"/>
              <a:chExt cx="301792" cy="78012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40"/>
              <a:chExt cx="308371" cy="762854"/>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888"/>
              <a:chExt cx="301792" cy="494831"/>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66" y="8168721"/>
              <a:chExt cx="217617"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3" y="8166040"/>
              <a:chExt cx="208649" cy="749771"/>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4"/>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5"/>
              <a:chExt cx="303832" cy="486938"/>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37"/>
              <a:chExt cx="301792" cy="78012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40"/>
              <a:chExt cx="308371" cy="76285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888"/>
              <a:chExt cx="301792" cy="49483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66" y="8168721"/>
              <a:chExt cx="217617"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3" y="8166040"/>
              <a:chExt cx="208649" cy="74977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5"/>
              <a:chExt cx="303832" cy="486938"/>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37"/>
              <a:chExt cx="301792" cy="78012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40"/>
              <a:chExt cx="308371" cy="762854"/>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888"/>
              <a:chExt cx="301792" cy="494831"/>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66" y="8168721"/>
              <a:chExt cx="217617"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3" y="8166040"/>
              <a:chExt cx="208649" cy="749771"/>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5"/>
              <a:chExt cx="303832" cy="486938"/>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37"/>
              <a:chExt cx="301792" cy="78012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40"/>
              <a:chExt cx="308371" cy="762854"/>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888"/>
              <a:chExt cx="301792" cy="494831"/>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66" y="8168721"/>
              <a:chExt cx="217617"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3" y="8166040"/>
              <a:chExt cx="208649" cy="74977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4"/>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5"/>
              <a:chExt cx="303832" cy="486938"/>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37"/>
              <a:chExt cx="301792" cy="78012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40"/>
              <a:chExt cx="308371" cy="762854"/>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888"/>
              <a:chExt cx="301792" cy="494831"/>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66" y="8168721"/>
              <a:chExt cx="217617"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3" y="8166040"/>
              <a:chExt cx="208649" cy="749771"/>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11"/>
              <a:chExt cx="308373" cy="759893"/>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3"/>
                <a:ext cx="308371" cy="2185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9"/>
              <a:chExt cx="301792" cy="494757"/>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4"/>
              <a:chExt cx="308373" cy="779249"/>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4"/>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90" y="8167942"/>
              <a:chExt cx="225513" cy="793279"/>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5" y="8167942"/>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0" y="8722150"/>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84" y="8163180"/>
              <a:chExt cx="208417" cy="748009"/>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4" y="8163180"/>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4" y="8642671"/>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3" y="728649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3" y="728649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9" y="775093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5"/>
              <a:chExt cx="303832" cy="486938"/>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37"/>
              <a:chExt cx="301792" cy="78012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40"/>
              <a:chExt cx="308371" cy="762854"/>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888"/>
              <a:chExt cx="301792" cy="494831"/>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66" y="8168721"/>
              <a:chExt cx="217617"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3" y="8166040"/>
              <a:chExt cx="208649" cy="749771"/>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4"/>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5"/>
              <a:chExt cx="303832" cy="486938"/>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37"/>
              <a:chExt cx="301792" cy="78012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40"/>
              <a:chExt cx="308371" cy="762854"/>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888"/>
              <a:chExt cx="301792" cy="494831"/>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66" y="8168721"/>
              <a:chExt cx="217617"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3" y="8166040"/>
              <a:chExt cx="208649" cy="749771"/>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4"/>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5"/>
              <a:chExt cx="303832" cy="486938"/>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5"/>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37"/>
              <a:chExt cx="301792" cy="78012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40"/>
              <a:chExt cx="308371" cy="762854"/>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40"/>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888"/>
              <a:chExt cx="301792" cy="494831"/>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66" y="8168721"/>
              <a:chExt cx="217617"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12" y="8168721"/>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66" y="8723036"/>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3" y="8166040"/>
              <a:chExt cx="208649" cy="749771"/>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3" y="8166040"/>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3"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4"/>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2" Type="http://schemas.openxmlformats.org/officeDocument/2006/relationships/drawing" Target="../drawings/drawing10.xml"/><Relationship Id="rId16" Type="http://schemas.openxmlformats.org/officeDocument/2006/relationships/ctrlProp" Target="../ctrlProps/ctrlProp467.xml"/><Relationship Id="rId29" Type="http://schemas.openxmlformats.org/officeDocument/2006/relationships/ctrlProp" Target="../ctrlProps/ctrlProp480.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 Id="rId3" Type="http://schemas.openxmlformats.org/officeDocument/2006/relationships/vmlDrawing" Target="../drawings/vmlDrawing10.v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0" Type="http://schemas.openxmlformats.org/officeDocument/2006/relationships/ctrlProp" Target="../ctrlProps/ctrlProp471.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2" Type="http://schemas.openxmlformats.org/officeDocument/2006/relationships/drawing" Target="../drawings/drawing11.xml"/><Relationship Id="rId16" Type="http://schemas.openxmlformats.org/officeDocument/2006/relationships/ctrlProp" Target="../ctrlProps/ctrlProp516.xml"/><Relationship Id="rId29" Type="http://schemas.openxmlformats.org/officeDocument/2006/relationships/ctrlProp" Target="../ctrlProps/ctrlProp529.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 Id="rId3" Type="http://schemas.openxmlformats.org/officeDocument/2006/relationships/vmlDrawing" Target="../drawings/vmlDrawing11.v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0" Type="http://schemas.openxmlformats.org/officeDocument/2006/relationships/ctrlProp" Target="../ctrlProps/ctrlProp520.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0" Type="http://schemas.openxmlformats.org/officeDocument/2006/relationships/ctrlProp" Target="../ctrlProps/ctrlProp79.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2" Type="http://schemas.openxmlformats.org/officeDocument/2006/relationships/drawing" Target="../drawings/drawing3.xml"/><Relationship Id="rId16" Type="http://schemas.openxmlformats.org/officeDocument/2006/relationships/ctrlProp" Target="../ctrlProps/ctrlProp124.xml"/><Relationship Id="rId29" Type="http://schemas.openxmlformats.org/officeDocument/2006/relationships/ctrlProp" Target="../ctrlProps/ctrlProp137.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 Id="rId3" Type="http://schemas.openxmlformats.org/officeDocument/2006/relationships/vmlDrawing" Target="../drawings/vmlDrawing3.v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0" Type="http://schemas.openxmlformats.org/officeDocument/2006/relationships/ctrlProp" Target="../ctrlProps/ctrlProp128.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2" Type="http://schemas.openxmlformats.org/officeDocument/2006/relationships/drawing" Target="../drawings/drawing4.xml"/><Relationship Id="rId16" Type="http://schemas.openxmlformats.org/officeDocument/2006/relationships/ctrlProp" Target="../ctrlProps/ctrlProp173.xml"/><Relationship Id="rId29" Type="http://schemas.openxmlformats.org/officeDocument/2006/relationships/ctrlProp" Target="../ctrlProps/ctrlProp186.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 Id="rId3" Type="http://schemas.openxmlformats.org/officeDocument/2006/relationships/vmlDrawing" Target="../drawings/vmlDrawing4.v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0" Type="http://schemas.openxmlformats.org/officeDocument/2006/relationships/ctrlProp" Target="../ctrlProps/ctrlProp177.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2" Type="http://schemas.openxmlformats.org/officeDocument/2006/relationships/drawing" Target="../drawings/drawing5.xml"/><Relationship Id="rId16" Type="http://schemas.openxmlformats.org/officeDocument/2006/relationships/ctrlProp" Target="../ctrlProps/ctrlProp222.xml"/><Relationship Id="rId29" Type="http://schemas.openxmlformats.org/officeDocument/2006/relationships/ctrlProp" Target="../ctrlProps/ctrlProp235.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 Id="rId3" Type="http://schemas.openxmlformats.org/officeDocument/2006/relationships/vmlDrawing" Target="../drawings/vmlDrawing5.v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0" Type="http://schemas.openxmlformats.org/officeDocument/2006/relationships/ctrlProp" Target="../ctrlProps/ctrlProp226.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2" Type="http://schemas.openxmlformats.org/officeDocument/2006/relationships/drawing" Target="../drawings/drawing6.xml"/><Relationship Id="rId16" Type="http://schemas.openxmlformats.org/officeDocument/2006/relationships/ctrlProp" Target="../ctrlProps/ctrlProp271.xml"/><Relationship Id="rId29" Type="http://schemas.openxmlformats.org/officeDocument/2006/relationships/ctrlProp" Target="../ctrlProps/ctrlProp284.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 Id="rId3" Type="http://schemas.openxmlformats.org/officeDocument/2006/relationships/vmlDrawing" Target="../drawings/vmlDrawing6.v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0" Type="http://schemas.openxmlformats.org/officeDocument/2006/relationships/ctrlProp" Target="../ctrlProps/ctrlProp275.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2" Type="http://schemas.openxmlformats.org/officeDocument/2006/relationships/drawing" Target="../drawings/drawing7.xml"/><Relationship Id="rId16" Type="http://schemas.openxmlformats.org/officeDocument/2006/relationships/ctrlProp" Target="../ctrlProps/ctrlProp320.xml"/><Relationship Id="rId29" Type="http://schemas.openxmlformats.org/officeDocument/2006/relationships/ctrlProp" Target="../ctrlProps/ctrlProp333.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 Id="rId3" Type="http://schemas.openxmlformats.org/officeDocument/2006/relationships/vmlDrawing" Target="../drawings/vmlDrawing7.v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0" Type="http://schemas.openxmlformats.org/officeDocument/2006/relationships/ctrlProp" Target="../ctrlProps/ctrlProp324.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2" Type="http://schemas.openxmlformats.org/officeDocument/2006/relationships/drawing" Target="../drawings/drawing8.xml"/><Relationship Id="rId16" Type="http://schemas.openxmlformats.org/officeDocument/2006/relationships/ctrlProp" Target="../ctrlProps/ctrlProp369.xml"/><Relationship Id="rId29" Type="http://schemas.openxmlformats.org/officeDocument/2006/relationships/ctrlProp" Target="../ctrlProps/ctrlProp382.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 Id="rId3" Type="http://schemas.openxmlformats.org/officeDocument/2006/relationships/vmlDrawing" Target="../drawings/vmlDrawing8.v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0" Type="http://schemas.openxmlformats.org/officeDocument/2006/relationships/ctrlProp" Target="../ctrlProps/ctrlProp373.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2" Type="http://schemas.openxmlformats.org/officeDocument/2006/relationships/drawing" Target="../drawings/drawing9.xml"/><Relationship Id="rId16" Type="http://schemas.openxmlformats.org/officeDocument/2006/relationships/ctrlProp" Target="../ctrlProps/ctrlProp418.xml"/><Relationship Id="rId29" Type="http://schemas.openxmlformats.org/officeDocument/2006/relationships/ctrlProp" Target="../ctrlProps/ctrlProp431.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 Id="rId3" Type="http://schemas.openxmlformats.org/officeDocument/2006/relationships/vmlDrawing" Target="../drawings/vmlDrawing9.v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0" Type="http://schemas.openxmlformats.org/officeDocument/2006/relationships/ctrlProp" Target="../ctrlProps/ctrlProp422.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Normal="120" zoomScaleSheetLayoutView="100" zoomScalePageLayoutView="64" workbookViewId="0">
      <selection activeCell="L13" sqref="L13:U13"/>
    </sheetView>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946" t="s">
        <v>25</v>
      </c>
      <c r="AA1" s="946"/>
      <c r="AB1" s="946"/>
      <c r="AC1" s="946"/>
      <c r="AD1" s="947"/>
      <c r="AE1" s="947"/>
      <c r="AF1" s="947"/>
      <c r="AG1" s="947"/>
      <c r="AH1" s="947"/>
      <c r="AI1" s="947"/>
      <c r="AJ1" s="947"/>
      <c r="AK1" s="947"/>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8" t="s">
        <v>2204</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49" t="s">
        <v>21</v>
      </c>
      <c r="C6" s="950"/>
      <c r="D6" s="950"/>
      <c r="E6" s="950"/>
      <c r="F6" s="950"/>
      <c r="G6" s="951"/>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2"/>
      <c r="AL6" s="164"/>
    </row>
    <row r="7" spans="1:39" s="165" customFormat="1" ht="25.5" customHeight="1">
      <c r="A7" s="164"/>
      <c r="B7" s="952" t="s">
        <v>20</v>
      </c>
      <c r="C7" s="953"/>
      <c r="D7" s="953"/>
      <c r="E7" s="953"/>
      <c r="F7" s="953"/>
      <c r="G7" s="954"/>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5"/>
      <c r="AI7" s="955"/>
      <c r="AJ7" s="955"/>
      <c r="AK7" s="956"/>
      <c r="AL7" s="164"/>
    </row>
    <row r="8" spans="1:39" s="165" customFormat="1" ht="12.75" customHeight="1">
      <c r="A8" s="164"/>
      <c r="B8" s="971" t="s">
        <v>2018</v>
      </c>
      <c r="C8" s="972"/>
      <c r="D8" s="972"/>
      <c r="E8" s="972"/>
      <c r="F8" s="972"/>
      <c r="G8" s="973"/>
      <c r="H8" s="166" t="s">
        <v>2182</v>
      </c>
      <c r="I8" s="540"/>
      <c r="J8" s="540"/>
      <c r="K8" s="167" t="s">
        <v>2184</v>
      </c>
      <c r="L8" s="540"/>
      <c r="M8" s="1257"/>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59"/>
      <c r="C9" s="960"/>
      <c r="D9" s="960"/>
      <c r="E9" s="960"/>
      <c r="F9" s="960"/>
      <c r="G9" s="961"/>
      <c r="H9" s="974"/>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5"/>
      <c r="AK9" s="976"/>
      <c r="AL9" s="164"/>
    </row>
    <row r="10" spans="1:39" s="165" customFormat="1" ht="16.5" customHeight="1">
      <c r="A10" s="164"/>
      <c r="B10" s="959"/>
      <c r="C10" s="960"/>
      <c r="D10" s="960"/>
      <c r="E10" s="960"/>
      <c r="F10" s="960"/>
      <c r="G10" s="961"/>
      <c r="H10" s="977"/>
      <c r="I10" s="962"/>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3"/>
      <c r="AL10" s="164"/>
    </row>
    <row r="11" spans="1:39" s="165" customFormat="1" ht="13.5" customHeight="1">
      <c r="A11" s="164"/>
      <c r="B11" s="978" t="s">
        <v>21</v>
      </c>
      <c r="C11" s="979"/>
      <c r="D11" s="979"/>
      <c r="E11" s="979"/>
      <c r="F11" s="979"/>
      <c r="G11" s="980"/>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2"/>
      <c r="AL11" s="164"/>
    </row>
    <row r="12" spans="1:39" s="165" customFormat="1" ht="22.5" customHeight="1">
      <c r="A12" s="164"/>
      <c r="B12" s="959" t="s">
        <v>2019</v>
      </c>
      <c r="C12" s="960"/>
      <c r="D12" s="960"/>
      <c r="E12" s="960"/>
      <c r="F12" s="960"/>
      <c r="G12" s="961"/>
      <c r="H12" s="962"/>
      <c r="I12" s="962"/>
      <c r="J12" s="962"/>
      <c r="K12" s="962"/>
      <c r="L12" s="962"/>
      <c r="M12" s="962"/>
      <c r="N12" s="962"/>
      <c r="O12" s="962"/>
      <c r="P12" s="962"/>
      <c r="Q12" s="962"/>
      <c r="R12" s="962"/>
      <c r="S12" s="962"/>
      <c r="T12" s="962"/>
      <c r="U12" s="962"/>
      <c r="V12" s="962"/>
      <c r="W12" s="962"/>
      <c r="X12" s="962"/>
      <c r="Y12" s="962"/>
      <c r="Z12" s="962"/>
      <c r="AA12" s="962"/>
      <c r="AB12" s="962"/>
      <c r="AC12" s="962"/>
      <c r="AD12" s="962"/>
      <c r="AE12" s="962"/>
      <c r="AF12" s="962"/>
      <c r="AG12" s="962"/>
      <c r="AH12" s="962"/>
      <c r="AI12" s="962"/>
      <c r="AJ12" s="962"/>
      <c r="AK12" s="963"/>
      <c r="AL12" s="164"/>
    </row>
    <row r="13" spans="1:39" s="165" customFormat="1" ht="18.75" customHeight="1">
      <c r="A13" s="164"/>
      <c r="B13" s="964" t="s">
        <v>2020</v>
      </c>
      <c r="C13" s="964"/>
      <c r="D13" s="964"/>
      <c r="E13" s="964"/>
      <c r="F13" s="964"/>
      <c r="G13" s="964"/>
      <c r="H13" s="965" t="s">
        <v>24</v>
      </c>
      <c r="I13" s="964"/>
      <c r="J13" s="964"/>
      <c r="K13" s="964"/>
      <c r="L13" s="1258"/>
      <c r="M13" s="1259"/>
      <c r="N13" s="1259"/>
      <c r="O13" s="1259"/>
      <c r="P13" s="1259"/>
      <c r="Q13" s="1259"/>
      <c r="R13" s="1259"/>
      <c r="S13" s="1259"/>
      <c r="T13" s="1259"/>
      <c r="U13" s="1260"/>
      <c r="V13" s="968" t="s">
        <v>2183</v>
      </c>
      <c r="W13" s="969"/>
      <c r="X13" s="969"/>
      <c r="Y13" s="965"/>
      <c r="Z13" s="970"/>
      <c r="AA13" s="966"/>
      <c r="AB13" s="966"/>
      <c r="AC13" s="966"/>
      <c r="AD13" s="966"/>
      <c r="AE13" s="966"/>
      <c r="AF13" s="966"/>
      <c r="AG13" s="966"/>
      <c r="AH13" s="966"/>
      <c r="AI13" s="966"/>
      <c r="AJ13" s="966"/>
      <c r="AK13" s="967"/>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59" t="s">
        <v>30</v>
      </c>
      <c r="C17" s="560"/>
      <c r="D17" s="560"/>
      <c r="E17" s="560"/>
      <c r="F17" s="560"/>
      <c r="G17" s="560"/>
      <c r="H17" s="560"/>
      <c r="I17" s="560"/>
      <c r="J17" s="560"/>
      <c r="K17" s="560"/>
      <c r="L17" s="560"/>
      <c r="M17" s="560"/>
      <c r="N17" s="560"/>
      <c r="O17" s="560"/>
      <c r="P17" s="560"/>
      <c r="Q17" s="560"/>
      <c r="R17" s="560"/>
      <c r="S17" s="560"/>
      <c r="T17" s="560"/>
      <c r="U17" s="560"/>
      <c r="V17" s="560"/>
      <c r="W17" s="561"/>
      <c r="X17" s="72"/>
      <c r="Y17" s="72"/>
      <c r="Z17" s="72"/>
      <c r="AA17" s="72"/>
      <c r="AB17" s="72"/>
      <c r="AC17" s="72"/>
      <c r="AD17" s="72"/>
      <c r="AE17" s="72"/>
      <c r="AF17" s="72"/>
      <c r="AG17" s="72"/>
      <c r="AH17" s="72"/>
      <c r="AI17" s="72"/>
      <c r="AJ17" s="72"/>
      <c r="AK17" s="72"/>
      <c r="AL17" s="155"/>
    </row>
    <row r="18" spans="1:55" ht="26.25" customHeight="1">
      <c r="A18" s="155"/>
      <c r="B18" s="175" t="s">
        <v>32</v>
      </c>
      <c r="C18" s="547" t="s">
        <v>33</v>
      </c>
      <c r="D18" s="547"/>
      <c r="E18" s="547"/>
      <c r="F18" s="547"/>
      <c r="G18" s="547"/>
      <c r="H18" s="547"/>
      <c r="I18" s="547"/>
      <c r="J18" s="547"/>
      <c r="K18" s="547"/>
      <c r="L18" s="547"/>
      <c r="M18" s="547"/>
      <c r="N18" s="547"/>
      <c r="O18" s="547"/>
      <c r="P18" s="562"/>
      <c r="Q18" s="548">
        <f>SUM('別紙様式6-2 事業所個票１:事業所個票10'!V51,'別紙様式6-2 事業所個票１:事業所個票10'!AC51)</f>
        <v>0</v>
      </c>
      <c r="R18" s="549"/>
      <c r="S18" s="549"/>
      <c r="T18" s="549"/>
      <c r="U18" s="549"/>
      <c r="V18" s="550"/>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6" t="s">
        <v>35</v>
      </c>
      <c r="E19" s="546"/>
      <c r="F19" s="546"/>
      <c r="G19" s="546"/>
      <c r="H19" s="546"/>
      <c r="I19" s="546"/>
      <c r="J19" s="546"/>
      <c r="K19" s="546"/>
      <c r="L19" s="546"/>
      <c r="M19" s="546"/>
      <c r="N19" s="546"/>
      <c r="O19" s="546"/>
      <c r="P19" s="563"/>
      <c r="Q19" s="548">
        <f>SUM('別紙様式6-2 事業所個票１:事業所個票10'!BI51)</f>
        <v>0</v>
      </c>
      <c r="R19" s="549"/>
      <c r="S19" s="549"/>
      <c r="T19" s="549"/>
      <c r="U19" s="549"/>
      <c r="V19" s="550"/>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6" t="s">
        <v>37</v>
      </c>
      <c r="F20" s="546"/>
      <c r="G20" s="546"/>
      <c r="H20" s="546"/>
      <c r="I20" s="546"/>
      <c r="J20" s="546"/>
      <c r="K20" s="546"/>
      <c r="L20" s="546"/>
      <c r="M20" s="546"/>
      <c r="N20" s="546"/>
      <c r="O20" s="546"/>
      <c r="P20" s="564"/>
      <c r="Q20" s="556"/>
      <c r="R20" s="557"/>
      <c r="S20" s="557"/>
      <c r="T20" s="557"/>
      <c r="U20" s="557"/>
      <c r="V20" s="558"/>
      <c r="W20" s="182" t="s">
        <v>31</v>
      </c>
      <c r="X20" s="72" t="s">
        <v>38</v>
      </c>
      <c r="Y20" s="183" t="str">
        <f>IF(Q20&gt;Q19,"×","")</f>
        <v/>
      </c>
      <c r="Z20" s="155"/>
      <c r="AA20" s="155"/>
      <c r="AB20" s="155"/>
      <c r="AC20" s="155"/>
      <c r="AD20" s="155"/>
      <c r="AE20" s="155"/>
      <c r="AF20" s="155"/>
      <c r="AG20" s="155"/>
      <c r="AH20" s="155"/>
      <c r="AI20" s="155"/>
      <c r="AJ20" s="155"/>
      <c r="AK20" s="155"/>
      <c r="AL20" s="155"/>
      <c r="AM20" s="543" t="s">
        <v>2073</v>
      </c>
      <c r="AN20" s="544"/>
      <c r="AO20" s="544"/>
      <c r="AP20" s="544"/>
      <c r="AQ20" s="544"/>
      <c r="AR20" s="544"/>
      <c r="AS20" s="544"/>
      <c r="AT20" s="544"/>
      <c r="AU20" s="544"/>
      <c r="AV20" s="544"/>
      <c r="AW20" s="544"/>
      <c r="AX20" s="544"/>
      <c r="AY20" s="544"/>
      <c r="AZ20" s="544"/>
      <c r="BA20" s="544"/>
      <c r="BB20" s="544"/>
      <c r="BC20" s="545"/>
    </row>
    <row r="21" spans="1:55" ht="28.5" customHeight="1" thickBot="1">
      <c r="A21" s="155"/>
      <c r="B21" s="184" t="s">
        <v>39</v>
      </c>
      <c r="C21" s="546" t="s">
        <v>2074</v>
      </c>
      <c r="D21" s="547"/>
      <c r="E21" s="547"/>
      <c r="F21" s="547"/>
      <c r="G21" s="547"/>
      <c r="H21" s="547"/>
      <c r="I21" s="547"/>
      <c r="J21" s="547"/>
      <c r="K21" s="547"/>
      <c r="L21" s="547"/>
      <c r="M21" s="547"/>
      <c r="N21" s="547"/>
      <c r="O21" s="547"/>
      <c r="P21" s="547"/>
      <c r="Q21" s="548">
        <f>Q18-Q20</f>
        <v>0</v>
      </c>
      <c r="R21" s="549"/>
      <c r="S21" s="549"/>
      <c r="T21" s="549"/>
      <c r="U21" s="549"/>
      <c r="V21" s="550"/>
      <c r="W21" s="185" t="s">
        <v>31</v>
      </c>
      <c r="X21" s="72" t="s">
        <v>38</v>
      </c>
      <c r="Y21" s="551" t="str">
        <f>IFERROR(IF(Q22&gt;=Q21,"○","×"),"")</f>
        <v>○</v>
      </c>
      <c r="Z21" s="155"/>
      <c r="AA21" s="155"/>
      <c r="AB21" s="155"/>
      <c r="AC21" s="155"/>
      <c r="AD21" s="155"/>
      <c r="AE21" s="155"/>
      <c r="AF21" s="155"/>
      <c r="AG21" s="155"/>
      <c r="AH21" s="155"/>
      <c r="AI21" s="155"/>
      <c r="AJ21" s="155"/>
      <c r="AK21" s="155"/>
      <c r="AL21" s="155"/>
      <c r="AM21" s="553" t="s">
        <v>2146</v>
      </c>
      <c r="AN21" s="554"/>
      <c r="AO21" s="554"/>
      <c r="AP21" s="554"/>
      <c r="AQ21" s="554"/>
      <c r="AR21" s="554"/>
      <c r="AS21" s="554"/>
      <c r="AT21" s="554"/>
      <c r="AU21" s="554"/>
      <c r="AV21" s="554"/>
      <c r="AW21" s="554"/>
      <c r="AX21" s="554"/>
      <c r="AY21" s="554"/>
      <c r="AZ21" s="554"/>
      <c r="BA21" s="554"/>
      <c r="BB21" s="554"/>
      <c r="BC21" s="555"/>
    </row>
    <row r="22" spans="1:55" ht="30" customHeight="1" thickBot="1">
      <c r="A22" s="155"/>
      <c r="B22" s="184" t="s">
        <v>40</v>
      </c>
      <c r="C22" s="546" t="s">
        <v>41</v>
      </c>
      <c r="D22" s="546"/>
      <c r="E22" s="546"/>
      <c r="F22" s="546"/>
      <c r="G22" s="546"/>
      <c r="H22" s="546"/>
      <c r="I22" s="546"/>
      <c r="J22" s="546"/>
      <c r="K22" s="546"/>
      <c r="L22" s="546"/>
      <c r="M22" s="546"/>
      <c r="N22" s="546"/>
      <c r="O22" s="546"/>
      <c r="P22" s="546"/>
      <c r="Q22" s="556"/>
      <c r="R22" s="557"/>
      <c r="S22" s="557"/>
      <c r="T22" s="557"/>
      <c r="U22" s="557"/>
      <c r="V22" s="558"/>
      <c r="W22" s="186" t="s">
        <v>31</v>
      </c>
      <c r="X22" s="72" t="s">
        <v>38</v>
      </c>
      <c r="Y22" s="552"/>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59" t="s">
        <v>42</v>
      </c>
      <c r="C24" s="560"/>
      <c r="D24" s="560"/>
      <c r="E24" s="560"/>
      <c r="F24" s="560"/>
      <c r="G24" s="560"/>
      <c r="H24" s="560"/>
      <c r="I24" s="560"/>
      <c r="J24" s="560"/>
      <c r="K24" s="560"/>
      <c r="L24" s="560"/>
      <c r="M24" s="560"/>
      <c r="N24" s="560"/>
      <c r="O24" s="560"/>
      <c r="P24" s="560"/>
      <c r="Q24" s="981"/>
      <c r="R24" s="981"/>
      <c r="S24" s="981"/>
      <c r="T24" s="981"/>
      <c r="U24" s="981"/>
      <c r="V24" s="981"/>
      <c r="W24" s="561"/>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6" t="s">
        <v>2075</v>
      </c>
      <c r="D25" s="546"/>
      <c r="E25" s="546"/>
      <c r="F25" s="546"/>
      <c r="G25" s="546"/>
      <c r="H25" s="546"/>
      <c r="I25" s="546"/>
      <c r="J25" s="546"/>
      <c r="K25" s="546"/>
      <c r="L25" s="546"/>
      <c r="M25" s="546"/>
      <c r="N25" s="546"/>
      <c r="O25" s="546"/>
      <c r="P25" s="563"/>
      <c r="Q25" s="943">
        <f>Q19-Q20</f>
        <v>0</v>
      </c>
      <c r="R25" s="944"/>
      <c r="S25" s="944"/>
      <c r="T25" s="944"/>
      <c r="U25" s="944"/>
      <c r="V25" s="944"/>
      <c r="W25" s="176" t="s">
        <v>31</v>
      </c>
      <c r="X25" s="72" t="s">
        <v>38</v>
      </c>
      <c r="Y25" s="708" t="str">
        <f>IFERROR(IF(Q25&lt;=0,"",IF(Q26&gt;=Q25,"○","△")),"")</f>
        <v/>
      </c>
      <c r="Z25" s="72" t="s">
        <v>38</v>
      </c>
      <c r="AA25" s="551" t="str">
        <f>IFERROR(IF(Y25="△",IF(Q28&gt;=Q25,"○","△"),""),"")</f>
        <v/>
      </c>
      <c r="AB25" s="155"/>
      <c r="AC25" s="155"/>
      <c r="AD25" s="155"/>
      <c r="AE25" s="155"/>
      <c r="AF25" s="155"/>
      <c r="AG25" s="155"/>
      <c r="AH25" s="155"/>
      <c r="AI25" s="155"/>
      <c r="AJ25" s="155"/>
      <c r="AK25" s="155"/>
      <c r="AL25" s="155"/>
    </row>
    <row r="26" spans="1:55" ht="37.5" customHeight="1" thickBot="1">
      <c r="A26" s="155"/>
      <c r="B26" s="184" t="s">
        <v>44</v>
      </c>
      <c r="C26" s="546" t="s">
        <v>2147</v>
      </c>
      <c r="D26" s="546"/>
      <c r="E26" s="546"/>
      <c r="F26" s="546"/>
      <c r="G26" s="546"/>
      <c r="H26" s="546"/>
      <c r="I26" s="546"/>
      <c r="J26" s="546"/>
      <c r="K26" s="546"/>
      <c r="L26" s="546"/>
      <c r="M26" s="546"/>
      <c r="N26" s="546"/>
      <c r="O26" s="546"/>
      <c r="P26" s="563"/>
      <c r="Q26" s="556"/>
      <c r="R26" s="557"/>
      <c r="S26" s="557"/>
      <c r="T26" s="557"/>
      <c r="U26" s="557"/>
      <c r="V26" s="558"/>
      <c r="W26" s="176" t="s">
        <v>31</v>
      </c>
      <c r="X26" s="72" t="s">
        <v>38</v>
      </c>
      <c r="Y26" s="709"/>
      <c r="Z26" s="72"/>
      <c r="AA26" s="945"/>
      <c r="AB26" s="155"/>
      <c r="AC26" s="155"/>
      <c r="AD26" s="155"/>
      <c r="AE26" s="155"/>
      <c r="AF26" s="155"/>
      <c r="AG26" s="155"/>
      <c r="AH26" s="155"/>
      <c r="AI26" s="155"/>
      <c r="AJ26" s="155"/>
      <c r="AK26" s="155"/>
      <c r="AL26" s="155"/>
    </row>
    <row r="27" spans="1:55" ht="26.25" customHeight="1" thickBot="1">
      <c r="A27" s="155"/>
      <c r="B27" s="184" t="s">
        <v>45</v>
      </c>
      <c r="C27" s="546" t="s">
        <v>2076</v>
      </c>
      <c r="D27" s="546"/>
      <c r="E27" s="546"/>
      <c r="F27" s="546"/>
      <c r="G27" s="546"/>
      <c r="H27" s="546"/>
      <c r="I27" s="546"/>
      <c r="J27" s="546"/>
      <c r="K27" s="546"/>
      <c r="L27" s="546"/>
      <c r="M27" s="546"/>
      <c r="N27" s="546"/>
      <c r="O27" s="546"/>
      <c r="P27" s="563"/>
      <c r="Q27" s="556"/>
      <c r="R27" s="557"/>
      <c r="S27" s="557"/>
      <c r="T27" s="557"/>
      <c r="U27" s="557"/>
      <c r="V27" s="558"/>
      <c r="W27" s="176" t="s">
        <v>31</v>
      </c>
      <c r="X27" s="72"/>
      <c r="Y27" s="72"/>
      <c r="Z27" s="72"/>
      <c r="AA27" s="945"/>
      <c r="AB27" s="155"/>
      <c r="AC27" s="155"/>
      <c r="AD27" s="155"/>
      <c r="AE27" s="155"/>
      <c r="AF27" s="155"/>
      <c r="AG27" s="155"/>
      <c r="AH27" s="155"/>
      <c r="AI27" s="155"/>
      <c r="AJ27" s="155"/>
      <c r="AK27" s="155"/>
      <c r="AL27" s="155"/>
      <c r="AM27" s="633" t="s">
        <v>2148</v>
      </c>
      <c r="AN27" s="634"/>
      <c r="AO27" s="634"/>
      <c r="AP27" s="634"/>
      <c r="AQ27" s="634"/>
      <c r="AR27" s="634"/>
      <c r="AS27" s="634"/>
      <c r="AT27" s="634"/>
      <c r="AU27" s="634"/>
      <c r="AV27" s="634"/>
      <c r="AW27" s="634"/>
      <c r="AX27" s="634"/>
      <c r="AY27" s="634"/>
      <c r="AZ27" s="634"/>
      <c r="BA27" s="634"/>
      <c r="BB27" s="634"/>
      <c r="BC27" s="635"/>
    </row>
    <row r="28" spans="1:55" ht="16.5" customHeight="1" thickBot="1">
      <c r="A28" s="155"/>
      <c r="B28" s="184" t="s">
        <v>46</v>
      </c>
      <c r="C28" s="546" t="s">
        <v>2077</v>
      </c>
      <c r="D28" s="546"/>
      <c r="E28" s="546"/>
      <c r="F28" s="546"/>
      <c r="G28" s="546"/>
      <c r="H28" s="546"/>
      <c r="I28" s="546"/>
      <c r="J28" s="546"/>
      <c r="K28" s="546"/>
      <c r="L28" s="546"/>
      <c r="M28" s="546"/>
      <c r="N28" s="546"/>
      <c r="O28" s="546"/>
      <c r="P28" s="563"/>
      <c r="Q28" s="939">
        <f>Q26+Q27</f>
        <v>0</v>
      </c>
      <c r="R28" s="940"/>
      <c r="S28" s="940"/>
      <c r="T28" s="940"/>
      <c r="U28" s="940"/>
      <c r="V28" s="941"/>
      <c r="W28" s="176" t="s">
        <v>31</v>
      </c>
      <c r="X28" s="155"/>
      <c r="Y28" s="155"/>
      <c r="Z28" s="155" t="s">
        <v>38</v>
      </c>
      <c r="AA28" s="552"/>
      <c r="AB28" s="155"/>
      <c r="AC28" s="155"/>
      <c r="AD28" s="155"/>
      <c r="AE28" s="155"/>
      <c r="AF28" s="155"/>
      <c r="AG28" s="155"/>
      <c r="AH28" s="155"/>
      <c r="AI28" s="155"/>
      <c r="AJ28" s="155"/>
      <c r="AK28" s="155"/>
      <c r="AL28" s="155"/>
      <c r="AM28" s="636"/>
      <c r="AN28" s="637"/>
      <c r="AO28" s="637"/>
      <c r="AP28" s="637"/>
      <c r="AQ28" s="637"/>
      <c r="AR28" s="637"/>
      <c r="AS28" s="637"/>
      <c r="AT28" s="637"/>
      <c r="AU28" s="637"/>
      <c r="AV28" s="637"/>
      <c r="AW28" s="637"/>
      <c r="AX28" s="637"/>
      <c r="AY28" s="637"/>
      <c r="AZ28" s="637"/>
      <c r="BA28" s="637"/>
      <c r="BB28" s="637"/>
      <c r="BC28" s="638"/>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2" t="s">
        <v>2194</v>
      </c>
      <c r="D31" s="942"/>
      <c r="E31" s="942"/>
      <c r="F31" s="942"/>
      <c r="G31" s="942"/>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155"/>
    </row>
    <row r="32" spans="1:55" ht="48" customHeight="1">
      <c r="A32" s="155"/>
      <c r="B32" s="191" t="s">
        <v>27</v>
      </c>
      <c r="C32" s="942" t="s">
        <v>2205</v>
      </c>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942"/>
      <c r="AI32" s="942"/>
      <c r="AJ32" s="942"/>
      <c r="AK32" s="942"/>
      <c r="AL32" s="155"/>
    </row>
    <row r="33" spans="1:55" ht="24.75" customHeight="1">
      <c r="A33" s="155"/>
      <c r="B33" s="191" t="s">
        <v>27</v>
      </c>
      <c r="C33" s="942" t="s">
        <v>2206</v>
      </c>
      <c r="D33" s="942"/>
      <c r="E33" s="942"/>
      <c r="F33" s="942"/>
      <c r="G33" s="942"/>
      <c r="H33" s="942"/>
      <c r="I33" s="942"/>
      <c r="J33" s="942"/>
      <c r="K33" s="942"/>
      <c r="L33" s="942"/>
      <c r="M33" s="942"/>
      <c r="N33" s="942"/>
      <c r="O33" s="942"/>
      <c r="P33" s="942"/>
      <c r="Q33" s="942"/>
      <c r="R33" s="942"/>
      <c r="S33" s="942"/>
      <c r="T33" s="942"/>
      <c r="U33" s="942"/>
      <c r="V33" s="942"/>
      <c r="W33" s="942"/>
      <c r="X33" s="942"/>
      <c r="Y33" s="942"/>
      <c r="Z33" s="942"/>
      <c r="AA33" s="942"/>
      <c r="AB33" s="942"/>
      <c r="AC33" s="942"/>
      <c r="AD33" s="942"/>
      <c r="AE33" s="942"/>
      <c r="AF33" s="942"/>
      <c r="AG33" s="942"/>
      <c r="AH33" s="942"/>
      <c r="AI33" s="942"/>
      <c r="AJ33" s="942"/>
      <c r="AK33" s="942"/>
      <c r="AL33" s="155"/>
    </row>
    <row r="34" spans="1:55" ht="35.25" customHeight="1">
      <c r="A34" s="155"/>
      <c r="B34" s="191" t="s">
        <v>27</v>
      </c>
      <c r="C34" s="942" t="s">
        <v>2207</v>
      </c>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942"/>
      <c r="AI34" s="942"/>
      <c r="AJ34" s="942"/>
      <c r="AK34" s="942"/>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936" t="b">
        <v>1</v>
      </c>
      <c r="C37" s="937"/>
      <c r="D37" s="836" t="s">
        <v>47</v>
      </c>
      <c r="E37" s="938"/>
      <c r="F37" s="938"/>
      <c r="G37" s="938"/>
      <c r="H37" s="938"/>
      <c r="I37" s="938"/>
      <c r="J37" s="938"/>
      <c r="K37" s="938"/>
      <c r="L37" s="938"/>
      <c r="M37" s="938"/>
      <c r="N37" s="938"/>
      <c r="O37" s="938"/>
      <c r="P37" s="938"/>
      <c r="Q37" s="938"/>
      <c r="R37" s="938"/>
      <c r="S37" s="938"/>
      <c r="T37" s="938"/>
      <c r="U37" s="938"/>
      <c r="V37" s="938"/>
      <c r="W37" s="938"/>
      <c r="X37" s="938"/>
      <c r="Y37" s="938"/>
      <c r="Z37" s="938"/>
      <c r="AA37" s="72" t="s">
        <v>38</v>
      </c>
      <c r="AB37" s="183" t="str">
        <f>IFERROR(IF(AM36=TRUE,"○","×"),"")</f>
        <v>×</v>
      </c>
      <c r="AC37" s="72"/>
      <c r="AD37" s="72"/>
      <c r="AE37" s="72"/>
      <c r="AF37" s="72"/>
      <c r="AG37" s="72"/>
      <c r="AH37" s="72"/>
      <c r="AI37" s="72"/>
      <c r="AJ37" s="72"/>
      <c r="AK37" s="72"/>
      <c r="AL37" s="155"/>
      <c r="AM37" s="553" t="s">
        <v>48</v>
      </c>
      <c r="AN37" s="554"/>
      <c r="AO37" s="554"/>
      <c r="AP37" s="554"/>
      <c r="AQ37" s="554"/>
      <c r="AR37" s="554"/>
      <c r="AS37" s="554"/>
      <c r="AT37" s="554"/>
      <c r="AU37" s="554"/>
      <c r="AV37" s="554"/>
      <c r="AW37" s="554"/>
      <c r="AX37" s="554"/>
      <c r="AY37" s="554"/>
      <c r="AZ37" s="554"/>
      <c r="BA37" s="554"/>
      <c r="BB37" s="554"/>
      <c r="BC37" s="555"/>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7" t="s">
        <v>2078</v>
      </c>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155"/>
    </row>
    <row r="41" spans="1:55" ht="24.75" customHeight="1" thickBot="1">
      <c r="A41" s="155"/>
      <c r="B41" s="191" t="s">
        <v>27</v>
      </c>
      <c r="C41" s="837" t="s">
        <v>49</v>
      </c>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s="837"/>
      <c r="AI41" s="837"/>
      <c r="AJ41" s="837"/>
      <c r="AK41" s="83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7" t="s">
        <v>2149</v>
      </c>
      <c r="AN42" s="554"/>
      <c r="AO42" s="554"/>
      <c r="AP42" s="554"/>
      <c r="AQ42" s="554"/>
      <c r="AR42" s="554"/>
      <c r="AS42" s="554"/>
      <c r="AT42" s="554"/>
      <c r="AU42" s="554"/>
      <c r="AV42" s="554"/>
      <c r="AW42" s="554"/>
      <c r="AX42" s="554"/>
      <c r="AY42" s="554"/>
      <c r="AZ42" s="554"/>
      <c r="BA42" s="554"/>
      <c r="BB42" s="554"/>
      <c r="BC42" s="555"/>
    </row>
    <row r="43" spans="1:55" ht="21.75" customHeight="1" thickBot="1">
      <c r="A43" s="155"/>
      <c r="B43" s="926" t="s">
        <v>51</v>
      </c>
      <c r="C43" s="927"/>
      <c r="D43" s="927"/>
      <c r="E43" s="927"/>
      <c r="F43" s="927"/>
      <c r="G43" s="927"/>
      <c r="H43" s="927"/>
      <c r="I43" s="927"/>
      <c r="J43" s="927"/>
      <c r="K43" s="927"/>
      <c r="L43" s="927"/>
      <c r="M43" s="927"/>
      <c r="N43" s="928"/>
      <c r="O43" s="929" t="s">
        <v>52</v>
      </c>
      <c r="P43" s="930"/>
      <c r="Q43" s="931"/>
      <c r="R43" s="931"/>
      <c r="S43" s="196" t="s">
        <v>53</v>
      </c>
      <c r="T43" s="932"/>
      <c r="U43" s="933"/>
      <c r="V43" s="197" t="s">
        <v>54</v>
      </c>
      <c r="W43" s="934" t="s">
        <v>55</v>
      </c>
      <c r="X43" s="934"/>
      <c r="Y43" s="934" t="s">
        <v>52</v>
      </c>
      <c r="Z43" s="935"/>
      <c r="AA43" s="932"/>
      <c r="AB43" s="933"/>
      <c r="AC43" s="198" t="s">
        <v>53</v>
      </c>
      <c r="AD43" s="932"/>
      <c r="AE43" s="933"/>
      <c r="AF43" s="197" t="s">
        <v>54</v>
      </c>
      <c r="AG43" s="197" t="s">
        <v>56</v>
      </c>
      <c r="AH43" s="197" t="str">
        <f>IF(Q43&gt;=1,(AA43*12+AD43)-(Q43*12+T43)+1,"")</f>
        <v/>
      </c>
      <c r="AI43" s="934" t="s">
        <v>57</v>
      </c>
      <c r="AJ43" s="934"/>
      <c r="AK43" s="199" t="s">
        <v>58</v>
      </c>
      <c r="AL43" s="155"/>
      <c r="AM43" s="188"/>
      <c r="BB43" s="193"/>
    </row>
    <row r="44" spans="1:55" s="165" customFormat="1" ht="25.5" customHeight="1" thickBot="1">
      <c r="A44" s="164"/>
      <c r="B44" s="916" t="s">
        <v>59</v>
      </c>
      <c r="C44" s="917"/>
      <c r="D44" s="917"/>
      <c r="E44" s="917"/>
      <c r="F44" s="200" t="b">
        <v>1</v>
      </c>
      <c r="G44" s="918" t="s">
        <v>60</v>
      </c>
      <c r="H44" s="919"/>
      <c r="I44" s="920"/>
      <c r="J44" s="201" t="b">
        <v>0</v>
      </c>
      <c r="K44" s="918" t="s">
        <v>61</v>
      </c>
      <c r="L44" s="919"/>
      <c r="M44" s="919"/>
      <c r="N44" s="919"/>
      <c r="O44" s="699"/>
      <c r="P44" s="202" t="b">
        <v>0</v>
      </c>
      <c r="Q44" s="921" t="s">
        <v>62</v>
      </c>
      <c r="R44" s="922"/>
      <c r="S44" s="922"/>
      <c r="T44" s="922"/>
      <c r="U44" s="922"/>
      <c r="V44" s="923"/>
      <c r="W44" s="202"/>
      <c r="X44" s="921" t="s">
        <v>63</v>
      </c>
      <c r="Y44" s="922"/>
      <c r="Z44" s="923"/>
      <c r="AA44" s="202" t="b">
        <v>1</v>
      </c>
      <c r="AB44" s="924" t="s">
        <v>64</v>
      </c>
      <c r="AC44" s="925"/>
      <c r="AD44" s="203" t="s">
        <v>6</v>
      </c>
      <c r="AE44" s="899"/>
      <c r="AF44" s="899"/>
      <c r="AG44" s="899"/>
      <c r="AH44" s="899"/>
      <c r="AI44" s="899"/>
      <c r="AJ44" s="756" t="s">
        <v>65</v>
      </c>
      <c r="AK44" s="900"/>
      <c r="AL44" s="164"/>
      <c r="AM44" s="647" t="s">
        <v>2009</v>
      </c>
      <c r="AN44" s="554"/>
      <c r="AO44" s="554"/>
      <c r="AP44" s="554"/>
      <c r="AQ44" s="554"/>
      <c r="AR44" s="554"/>
      <c r="AS44" s="554"/>
      <c r="AT44" s="554"/>
      <c r="AU44" s="554"/>
      <c r="AV44" s="554"/>
      <c r="AW44" s="554"/>
      <c r="AX44" s="554"/>
      <c r="AY44" s="554"/>
      <c r="AZ44" s="554"/>
      <c r="BA44" s="554"/>
      <c r="BB44" s="554"/>
      <c r="BC44" s="555"/>
    </row>
    <row r="45" spans="1:55" s="165" customFormat="1" ht="18.75" customHeight="1" thickBot="1">
      <c r="A45" s="164"/>
      <c r="B45" s="894" t="s">
        <v>66</v>
      </c>
      <c r="C45" s="895"/>
      <c r="D45" s="895"/>
      <c r="E45" s="895"/>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6"/>
      <c r="C46" s="761"/>
      <c r="D46" s="761"/>
      <c r="E46" s="761"/>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901"/>
      <c r="Z46" s="901"/>
      <c r="AA46" s="901"/>
      <c r="AB46" s="901"/>
      <c r="AC46" s="901"/>
      <c r="AD46" s="901"/>
      <c r="AE46" s="901"/>
      <c r="AF46" s="901"/>
      <c r="AG46" s="901"/>
      <c r="AH46" s="901"/>
      <c r="AI46" s="901"/>
      <c r="AJ46" s="901"/>
      <c r="AK46" s="212" t="s">
        <v>69</v>
      </c>
      <c r="AL46" s="164"/>
      <c r="AM46" s="633" t="s">
        <v>2009</v>
      </c>
      <c r="AN46" s="902"/>
      <c r="AO46" s="902"/>
      <c r="AP46" s="902"/>
      <c r="AQ46" s="902"/>
      <c r="AR46" s="902"/>
      <c r="AS46" s="902"/>
      <c r="AT46" s="902"/>
      <c r="AU46" s="902"/>
      <c r="AV46" s="902"/>
      <c r="AW46" s="902"/>
      <c r="AX46" s="902"/>
      <c r="AY46" s="902"/>
      <c r="AZ46" s="902"/>
      <c r="BA46" s="902"/>
      <c r="BB46" s="902"/>
      <c r="BC46" s="903"/>
    </row>
    <row r="47" spans="1:55" s="165" customFormat="1" ht="19.5" customHeight="1" thickBot="1">
      <c r="A47" s="164"/>
      <c r="B47" s="896"/>
      <c r="C47" s="761"/>
      <c r="D47" s="761"/>
      <c r="E47" s="761"/>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4"/>
      <c r="AN47" s="905"/>
      <c r="AO47" s="905"/>
      <c r="AP47" s="905"/>
      <c r="AQ47" s="905"/>
      <c r="AR47" s="905"/>
      <c r="AS47" s="905"/>
      <c r="AT47" s="905"/>
      <c r="AU47" s="905"/>
      <c r="AV47" s="905"/>
      <c r="AW47" s="905"/>
      <c r="AX47" s="905"/>
      <c r="AY47" s="905"/>
      <c r="AZ47" s="905"/>
      <c r="BA47" s="905"/>
      <c r="BB47" s="905"/>
      <c r="BC47" s="906"/>
    </row>
    <row r="48" spans="1:55" s="165" customFormat="1" ht="20.25" customHeight="1">
      <c r="A48" s="164"/>
      <c r="B48" s="896"/>
      <c r="C48" s="761"/>
      <c r="D48" s="761"/>
      <c r="E48" s="761"/>
      <c r="F48" s="907"/>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c r="AH48" s="908"/>
      <c r="AI48" s="908"/>
      <c r="AJ48" s="908"/>
      <c r="AK48" s="909"/>
      <c r="AL48" s="164"/>
    </row>
    <row r="49" spans="1:59" s="165" customFormat="1" ht="18" customHeight="1">
      <c r="A49" s="164"/>
      <c r="B49" s="896"/>
      <c r="C49" s="761"/>
      <c r="D49" s="761"/>
      <c r="E49" s="761"/>
      <c r="F49" s="910"/>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2"/>
      <c r="AL49" s="164"/>
      <c r="AM49" s="215" t="s">
        <v>2081</v>
      </c>
      <c r="AR49" s="69" t="b">
        <v>0</v>
      </c>
      <c r="AS49" s="735" t="s">
        <v>2079</v>
      </c>
      <c r="AT49" s="735"/>
    </row>
    <row r="50" spans="1:59" s="165" customFormat="1" ht="18" customHeight="1">
      <c r="A50" s="164"/>
      <c r="B50" s="896"/>
      <c r="C50" s="761"/>
      <c r="D50" s="761"/>
      <c r="E50" s="761"/>
      <c r="F50" s="910"/>
      <c r="G50" s="911"/>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2"/>
      <c r="AL50" s="164"/>
      <c r="AM50" s="69" t="b">
        <v>0</v>
      </c>
      <c r="AN50" s="735" t="s">
        <v>2082</v>
      </c>
      <c r="AO50" s="735"/>
      <c r="AP50" s="735"/>
      <c r="AR50" s="69" t="b">
        <v>0</v>
      </c>
      <c r="AS50" s="735" t="s">
        <v>2080</v>
      </c>
      <c r="AT50" s="735"/>
    </row>
    <row r="51" spans="1:59" s="165" customFormat="1" ht="18" customHeight="1">
      <c r="A51" s="164"/>
      <c r="B51" s="896"/>
      <c r="C51" s="761"/>
      <c r="D51" s="761"/>
      <c r="E51" s="761"/>
      <c r="F51" s="910"/>
      <c r="G51" s="911"/>
      <c r="H51" s="911"/>
      <c r="I51" s="911"/>
      <c r="J51" s="911"/>
      <c r="K51" s="911"/>
      <c r="L51" s="911"/>
      <c r="M51" s="911"/>
      <c r="N51" s="911"/>
      <c r="O51" s="911"/>
      <c r="P51" s="911"/>
      <c r="Q51" s="911"/>
      <c r="R51" s="911"/>
      <c r="S51" s="911"/>
      <c r="T51" s="911"/>
      <c r="U51" s="911"/>
      <c r="V51" s="911"/>
      <c r="W51" s="911"/>
      <c r="X51" s="911"/>
      <c r="Y51" s="911"/>
      <c r="Z51" s="911"/>
      <c r="AA51" s="911"/>
      <c r="AB51" s="911"/>
      <c r="AC51" s="911"/>
      <c r="AD51" s="911"/>
      <c r="AE51" s="911"/>
      <c r="AF51" s="911"/>
      <c r="AG51" s="911"/>
      <c r="AH51" s="911"/>
      <c r="AI51" s="911"/>
      <c r="AJ51" s="911"/>
      <c r="AK51" s="912"/>
      <c r="AL51" s="164"/>
      <c r="AM51" s="69" t="b">
        <v>0</v>
      </c>
      <c r="AN51" s="735" t="s">
        <v>61</v>
      </c>
      <c r="AO51" s="735"/>
      <c r="AP51" s="735"/>
      <c r="AR51" s="69" t="b">
        <v>0</v>
      </c>
      <c r="AS51" s="735" t="s">
        <v>64</v>
      </c>
      <c r="AT51" s="735"/>
    </row>
    <row r="52" spans="1:59" s="165" customFormat="1" ht="18" customHeight="1">
      <c r="A52" s="164"/>
      <c r="B52" s="896"/>
      <c r="C52" s="761"/>
      <c r="D52" s="761"/>
      <c r="E52" s="761"/>
      <c r="F52" s="913"/>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c r="AD52" s="914"/>
      <c r="AE52" s="914"/>
      <c r="AF52" s="914"/>
      <c r="AG52" s="914"/>
      <c r="AH52" s="914"/>
      <c r="AI52" s="914"/>
      <c r="AJ52" s="914"/>
      <c r="AK52" s="915"/>
      <c r="AL52" s="164"/>
      <c r="AM52" s="69" t="b">
        <v>0</v>
      </c>
      <c r="AN52" s="735" t="s">
        <v>62</v>
      </c>
      <c r="AO52" s="735"/>
      <c r="AP52" s="735"/>
      <c r="AR52" s="69" t="b">
        <v>0</v>
      </c>
      <c r="AS52" s="735" t="s">
        <v>2083</v>
      </c>
      <c r="AT52" s="735"/>
    </row>
    <row r="53" spans="1:59" s="165" customFormat="1" ht="18.75" customHeight="1">
      <c r="A53" s="164"/>
      <c r="B53" s="896"/>
      <c r="C53" s="761"/>
      <c r="D53" s="761"/>
      <c r="E53" s="761"/>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5" t="s">
        <v>63</v>
      </c>
      <c r="AO53" s="735"/>
      <c r="AP53" s="735"/>
      <c r="AQ53" s="157"/>
      <c r="AR53" s="69" t="b">
        <v>0</v>
      </c>
      <c r="AS53" s="735" t="s">
        <v>76</v>
      </c>
      <c r="AT53" s="735"/>
      <c r="AV53" s="157"/>
      <c r="AW53" s="157"/>
      <c r="AX53" s="157"/>
      <c r="AY53" s="157"/>
      <c r="AZ53" s="157"/>
      <c r="BG53" s="157"/>
    </row>
    <row r="54" spans="1:59" ht="18.75" customHeight="1">
      <c r="A54" s="155"/>
      <c r="B54" s="897"/>
      <c r="C54" s="898"/>
      <c r="D54" s="898"/>
      <c r="E54" s="898"/>
      <c r="F54" s="218" t="s">
        <v>72</v>
      </c>
      <c r="G54" s="219"/>
      <c r="H54" s="219"/>
      <c r="I54" s="219"/>
      <c r="J54" s="219"/>
      <c r="K54" s="219"/>
      <c r="L54" s="219"/>
      <c r="M54" s="873"/>
      <c r="N54" s="874"/>
      <c r="O54" s="874"/>
      <c r="P54" s="874"/>
      <c r="Q54" s="874"/>
      <c r="R54" s="214" t="s">
        <v>73</v>
      </c>
      <c r="S54" s="874"/>
      <c r="T54" s="874"/>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735" t="s">
        <v>64</v>
      </c>
      <c r="AO54" s="735"/>
      <c r="AP54" s="735"/>
      <c r="AR54" s="69" t="b">
        <v>0</v>
      </c>
      <c r="AS54" s="735" t="s">
        <v>2084</v>
      </c>
      <c r="AT54" s="735"/>
    </row>
    <row r="55" spans="1:59" ht="24.75" customHeight="1">
      <c r="A55" s="155"/>
      <c r="B55" s="875" t="s">
        <v>77</v>
      </c>
      <c r="C55" s="876"/>
      <c r="D55" s="876"/>
      <c r="E55" s="877"/>
      <c r="F55" s="881"/>
      <c r="G55" s="883" t="s">
        <v>78</v>
      </c>
      <c r="H55" s="884"/>
      <c r="I55" s="885"/>
      <c r="J55" s="883" t="s">
        <v>79</v>
      </c>
      <c r="K55" s="884"/>
      <c r="L55" s="884"/>
      <c r="M55" s="889"/>
      <c r="N55" s="890"/>
      <c r="O55" s="890"/>
      <c r="P55" s="890"/>
      <c r="Q55" s="890"/>
      <c r="R55" s="890"/>
      <c r="S55" s="890"/>
      <c r="T55" s="890"/>
      <c r="U55" s="890"/>
      <c r="V55" s="890"/>
      <c r="W55" s="890"/>
      <c r="X55" s="890"/>
      <c r="Y55" s="890"/>
      <c r="Z55" s="890"/>
      <c r="AA55" s="890"/>
      <c r="AB55" s="890"/>
      <c r="AC55" s="890"/>
      <c r="AD55" s="890"/>
      <c r="AE55" s="890"/>
      <c r="AF55" s="890"/>
      <c r="AG55" s="890"/>
      <c r="AH55" s="890"/>
      <c r="AI55" s="890"/>
      <c r="AJ55" s="890"/>
      <c r="AK55" s="891"/>
      <c r="AL55" s="222"/>
      <c r="AM55" s="165"/>
    </row>
    <row r="56" spans="1:59" ht="18.75" customHeight="1" thickBot="1">
      <c r="A56" s="155"/>
      <c r="B56" s="878"/>
      <c r="C56" s="879"/>
      <c r="D56" s="879"/>
      <c r="E56" s="880"/>
      <c r="F56" s="882"/>
      <c r="G56" s="886"/>
      <c r="H56" s="887"/>
      <c r="I56" s="888"/>
      <c r="J56" s="886"/>
      <c r="K56" s="887"/>
      <c r="L56" s="887"/>
      <c r="M56" s="888"/>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3"/>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7" t="s">
        <v>2232</v>
      </c>
      <c r="C58" s="857"/>
      <c r="D58" s="857"/>
      <c r="E58" s="857"/>
      <c r="F58" s="857"/>
      <c r="G58" s="857"/>
      <c r="H58" s="857"/>
      <c r="I58" s="857"/>
      <c r="J58" s="857"/>
      <c r="K58" s="857"/>
      <c r="L58" s="857"/>
      <c r="M58" s="857"/>
      <c r="N58" s="857"/>
      <c r="O58" s="857"/>
      <c r="P58" s="857"/>
      <c r="Q58" s="857"/>
      <c r="R58" s="857"/>
      <c r="S58" s="857"/>
      <c r="T58" s="857"/>
      <c r="U58" s="857"/>
      <c r="V58" s="857"/>
      <c r="W58" s="857"/>
      <c r="X58" s="857"/>
      <c r="Y58" s="857"/>
      <c r="Z58" s="857"/>
      <c r="AA58" s="857"/>
      <c r="AB58" s="857"/>
      <c r="AC58" s="857"/>
      <c r="AD58" s="857"/>
      <c r="AE58" s="857"/>
      <c r="AF58" s="857"/>
      <c r="AG58" s="857"/>
      <c r="AH58" s="857"/>
      <c r="AI58" s="857"/>
      <c r="AJ58" s="857"/>
      <c r="AK58" s="857"/>
      <c r="AL58" s="155"/>
    </row>
    <row r="59" spans="1:59" ht="33" customHeight="1" thickBot="1">
      <c r="A59" s="155"/>
      <c r="B59" s="858" t="s">
        <v>2085</v>
      </c>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8"/>
      <c r="AL59" s="155"/>
      <c r="AS59" s="193"/>
    </row>
    <row r="60" spans="1:59" ht="18.75" customHeight="1">
      <c r="A60" s="155"/>
      <c r="B60" s="225" t="s">
        <v>32</v>
      </c>
      <c r="C60" s="859" t="s">
        <v>80</v>
      </c>
      <c r="D60" s="860"/>
      <c r="E60" s="860"/>
      <c r="F60" s="860"/>
      <c r="G60" s="860"/>
      <c r="H60" s="860"/>
      <c r="I60" s="860"/>
      <c r="J60" s="860"/>
      <c r="K60" s="860"/>
      <c r="L60" s="860"/>
      <c r="M60" s="860"/>
      <c r="N60" s="860"/>
      <c r="O60" s="860"/>
      <c r="P60" s="860"/>
      <c r="Q60" s="860"/>
      <c r="R60" s="860"/>
      <c r="S60" s="861"/>
      <c r="T60" s="862">
        <f>SUM('別紙様式6-2 事業所個票１:事業所個票10'!$BN$51)</f>
        <v>0</v>
      </c>
      <c r="U60" s="863"/>
      <c r="V60" s="863"/>
      <c r="W60" s="863"/>
      <c r="X60" s="863"/>
      <c r="Y60" s="864"/>
      <c r="Z60" s="185" t="s">
        <v>31</v>
      </c>
      <c r="AA60" s="174" t="s">
        <v>38</v>
      </c>
      <c r="AB60" s="865" t="str">
        <f>IFERROR(IF(T61&gt;=T60,"○","×"),"")</f>
        <v>○</v>
      </c>
      <c r="AC60" s="226"/>
      <c r="AD60" s="227"/>
      <c r="AE60" s="227"/>
      <c r="AF60" s="227"/>
      <c r="AG60" s="227"/>
      <c r="AH60" s="227"/>
      <c r="AI60" s="227"/>
      <c r="AJ60" s="227"/>
      <c r="AK60" s="227"/>
      <c r="AL60" s="155"/>
      <c r="AM60" s="633" t="s">
        <v>2086</v>
      </c>
      <c r="AN60" s="634"/>
      <c r="AO60" s="634"/>
      <c r="AP60" s="634"/>
      <c r="AQ60" s="634"/>
      <c r="AR60" s="634"/>
      <c r="AS60" s="634"/>
      <c r="AT60" s="634"/>
      <c r="AU60" s="634"/>
      <c r="AV60" s="634"/>
      <c r="AW60" s="634"/>
      <c r="AX60" s="634"/>
      <c r="AY60" s="634"/>
      <c r="AZ60" s="634"/>
      <c r="BA60" s="634"/>
      <c r="BB60" s="634"/>
      <c r="BC60" s="635"/>
    </row>
    <row r="61" spans="1:59" ht="27" customHeight="1" thickBot="1">
      <c r="A61" s="155"/>
      <c r="B61" s="225" t="s">
        <v>39</v>
      </c>
      <c r="C61" s="867" t="s">
        <v>81</v>
      </c>
      <c r="D61" s="868"/>
      <c r="E61" s="868"/>
      <c r="F61" s="868"/>
      <c r="G61" s="868"/>
      <c r="H61" s="868"/>
      <c r="I61" s="868"/>
      <c r="J61" s="868"/>
      <c r="K61" s="868"/>
      <c r="L61" s="868"/>
      <c r="M61" s="868"/>
      <c r="N61" s="868"/>
      <c r="O61" s="868"/>
      <c r="P61" s="868"/>
      <c r="Q61" s="868"/>
      <c r="R61" s="868"/>
      <c r="S61" s="869"/>
      <c r="T61" s="870"/>
      <c r="U61" s="871"/>
      <c r="V61" s="871"/>
      <c r="W61" s="871"/>
      <c r="X61" s="871"/>
      <c r="Y61" s="872"/>
      <c r="Z61" s="176" t="s">
        <v>31</v>
      </c>
      <c r="AA61" s="174" t="s">
        <v>38</v>
      </c>
      <c r="AB61" s="866"/>
      <c r="AC61" s="226"/>
      <c r="AD61" s="227"/>
      <c r="AE61" s="227"/>
      <c r="AF61" s="227"/>
      <c r="AG61" s="227"/>
      <c r="AH61" s="227"/>
      <c r="AI61" s="227"/>
      <c r="AJ61" s="227"/>
      <c r="AK61" s="227"/>
      <c r="AL61" s="155"/>
      <c r="AM61" s="636"/>
      <c r="AN61" s="637"/>
      <c r="AO61" s="637"/>
      <c r="AP61" s="637"/>
      <c r="AQ61" s="637"/>
      <c r="AR61" s="637"/>
      <c r="AS61" s="637"/>
      <c r="AT61" s="637"/>
      <c r="AU61" s="637"/>
      <c r="AV61" s="637"/>
      <c r="AW61" s="637"/>
      <c r="AX61" s="637"/>
      <c r="AY61" s="637"/>
      <c r="AZ61" s="637"/>
      <c r="BA61" s="637"/>
      <c r="BB61" s="637"/>
      <c r="BC61" s="638"/>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7" t="s">
        <v>2150</v>
      </c>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7"/>
      <c r="AH64" s="837"/>
      <c r="AI64" s="837"/>
      <c r="AJ64" s="837"/>
      <c r="AK64" s="83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7" t="s">
        <v>2151</v>
      </c>
      <c r="C66" s="847"/>
      <c r="D66" s="847"/>
      <c r="E66" s="847"/>
      <c r="F66" s="847"/>
      <c r="G66" s="847"/>
      <c r="H66" s="847"/>
      <c r="I66" s="847"/>
      <c r="J66" s="847"/>
      <c r="K66" s="847"/>
      <c r="L66" s="847"/>
      <c r="M66" s="847"/>
      <c r="N66" s="847"/>
      <c r="O66" s="847"/>
      <c r="P66" s="847"/>
      <c r="Q66" s="847"/>
      <c r="R66" s="847"/>
      <c r="S66" s="847"/>
      <c r="T66" s="847"/>
      <c r="U66" s="847"/>
      <c r="V66" s="847"/>
      <c r="W66" s="847"/>
      <c r="X66" s="847"/>
      <c r="Y66" s="847"/>
      <c r="Z66" s="847"/>
      <c r="AA66" s="847"/>
      <c r="AB66" s="847"/>
      <c r="AC66" s="847"/>
      <c r="AD66" s="847"/>
      <c r="AE66" s="847"/>
      <c r="AF66" s="847"/>
      <c r="AG66" s="847"/>
      <c r="AH66" s="847"/>
      <c r="AI66" s="847"/>
      <c r="AJ66" s="847"/>
      <c r="AK66" s="847"/>
      <c r="AL66" s="155"/>
    </row>
    <row r="67" spans="1:81" ht="23.25" customHeight="1" thickBot="1">
      <c r="A67" s="155"/>
      <c r="B67" s="848" t="s">
        <v>84</v>
      </c>
      <c r="C67" s="684"/>
      <c r="D67" s="684"/>
      <c r="E67" s="684"/>
      <c r="F67" s="684"/>
      <c r="G67" s="684"/>
      <c r="H67" s="684"/>
      <c r="I67" s="684"/>
      <c r="J67" s="684"/>
      <c r="K67" s="684"/>
      <c r="L67" s="684"/>
      <c r="M67" s="684"/>
      <c r="N67" s="684"/>
      <c r="O67" s="684"/>
      <c r="P67" s="684"/>
      <c r="Q67" s="684"/>
      <c r="R67" s="684"/>
      <c r="S67" s="685"/>
      <c r="T67" s="839">
        <f>SUM('別紙様式6-2 事業所個票１:事業所個票10'!BV51)</f>
        <v>0</v>
      </c>
      <c r="U67" s="840"/>
      <c r="V67" s="840"/>
      <c r="W67" s="840"/>
      <c r="X67" s="840"/>
      <c r="Y67" s="232" t="s">
        <v>31</v>
      </c>
      <c r="Z67" s="233" t="s">
        <v>38</v>
      </c>
      <c r="AA67" s="234"/>
      <c r="AB67" s="155"/>
      <c r="AC67" s="155"/>
      <c r="AD67" s="155"/>
      <c r="AE67" s="155"/>
      <c r="AF67" s="155"/>
      <c r="AG67" s="155" t="s">
        <v>38</v>
      </c>
      <c r="AH67" s="235" t="str">
        <f>IF(T68&lt;T67,"×","")</f>
        <v/>
      </c>
      <c r="AI67" s="155"/>
      <c r="AJ67" s="155"/>
      <c r="AK67" s="155"/>
      <c r="AL67" s="155"/>
      <c r="AM67" s="647" t="s">
        <v>2152</v>
      </c>
      <c r="AN67" s="648"/>
      <c r="AO67" s="648"/>
      <c r="AP67" s="648"/>
      <c r="AQ67" s="648"/>
      <c r="AR67" s="648"/>
      <c r="AS67" s="648"/>
      <c r="AT67" s="648"/>
      <c r="AU67" s="648"/>
      <c r="AV67" s="648"/>
      <c r="AW67" s="648"/>
      <c r="AX67" s="648"/>
      <c r="AY67" s="648"/>
      <c r="AZ67" s="648"/>
      <c r="BA67" s="648"/>
      <c r="BB67" s="648"/>
      <c r="BC67" s="649"/>
    </row>
    <row r="68" spans="1:81" ht="23.25" customHeight="1" thickBot="1">
      <c r="A68" s="155"/>
      <c r="B68" s="849" t="s">
        <v>2153</v>
      </c>
      <c r="C68" s="850"/>
      <c r="D68" s="850"/>
      <c r="E68" s="850"/>
      <c r="F68" s="850"/>
      <c r="G68" s="850"/>
      <c r="H68" s="850"/>
      <c r="I68" s="850"/>
      <c r="J68" s="850"/>
      <c r="K68" s="850"/>
      <c r="L68" s="850"/>
      <c r="M68" s="850"/>
      <c r="N68" s="850"/>
      <c r="O68" s="850"/>
      <c r="P68" s="850"/>
      <c r="Q68" s="850"/>
      <c r="R68" s="850"/>
      <c r="S68" s="850"/>
      <c r="T68" s="851"/>
      <c r="U68" s="852"/>
      <c r="V68" s="852"/>
      <c r="W68" s="852"/>
      <c r="X68" s="853"/>
      <c r="Y68" s="236" t="s">
        <v>31</v>
      </c>
      <c r="Z68" s="155"/>
      <c r="AA68" s="237" t="s">
        <v>68</v>
      </c>
      <c r="AB68" s="854">
        <f>IFERROR(T69/T67*100,0)</f>
        <v>0</v>
      </c>
      <c r="AC68" s="855"/>
      <c r="AD68" s="856"/>
      <c r="AE68" s="238" t="s">
        <v>85</v>
      </c>
      <c r="AF68" s="238" t="s">
        <v>69</v>
      </c>
      <c r="AG68" s="155" t="s">
        <v>38</v>
      </c>
      <c r="AH68" s="183" t="str">
        <f>IF(T67=0,"",(IF(AB68&gt;=200/3,"○","×")))</f>
        <v/>
      </c>
      <c r="AI68" s="221"/>
      <c r="AJ68" s="221"/>
      <c r="AK68" s="221"/>
      <c r="AL68" s="155"/>
      <c r="AM68" s="647" t="s">
        <v>2154</v>
      </c>
      <c r="AN68" s="648"/>
      <c r="AO68" s="648"/>
      <c r="AP68" s="648"/>
      <c r="AQ68" s="648"/>
      <c r="AR68" s="648"/>
      <c r="AS68" s="648"/>
      <c r="AT68" s="648"/>
      <c r="AU68" s="648"/>
      <c r="AV68" s="648"/>
      <c r="AW68" s="648"/>
      <c r="AX68" s="648"/>
      <c r="AY68" s="648"/>
      <c r="AZ68" s="648"/>
      <c r="BA68" s="648"/>
      <c r="BB68" s="648"/>
      <c r="BC68" s="649"/>
    </row>
    <row r="69" spans="1:81" ht="19.5" customHeight="1" thickBot="1">
      <c r="A69" s="155"/>
      <c r="B69" s="239"/>
      <c r="C69" s="841" t="s">
        <v>2155</v>
      </c>
      <c r="D69" s="841"/>
      <c r="E69" s="841"/>
      <c r="F69" s="841"/>
      <c r="G69" s="841"/>
      <c r="H69" s="841"/>
      <c r="I69" s="841"/>
      <c r="J69" s="841"/>
      <c r="K69" s="841"/>
      <c r="L69" s="841"/>
      <c r="M69" s="841"/>
      <c r="N69" s="841"/>
      <c r="O69" s="841"/>
      <c r="P69" s="841"/>
      <c r="Q69" s="841"/>
      <c r="R69" s="841"/>
      <c r="S69" s="841"/>
      <c r="T69" s="843"/>
      <c r="U69" s="844"/>
      <c r="V69" s="844"/>
      <c r="W69" s="844"/>
      <c r="X69" s="845"/>
      <c r="Y69" s="240" t="s">
        <v>31</v>
      </c>
      <c r="Z69" s="241" t="s">
        <v>38</v>
      </c>
      <c r="AA69" s="26"/>
      <c r="AB69" s="242"/>
      <c r="AC69" s="243"/>
      <c r="AD69" s="244"/>
      <c r="AE69" s="244"/>
      <c r="AF69" s="238"/>
      <c r="AG69" s="155"/>
      <c r="AH69" s="155"/>
      <c r="AI69" s="221"/>
      <c r="AJ69" s="155"/>
      <c r="AK69" s="221"/>
      <c r="AL69" s="221"/>
    </row>
    <row r="70" spans="1:81" ht="16.5" customHeight="1">
      <c r="A70" s="155"/>
      <c r="B70" s="245"/>
      <c r="C70" s="842"/>
      <c r="D70" s="842"/>
      <c r="E70" s="842"/>
      <c r="F70" s="842"/>
      <c r="G70" s="842"/>
      <c r="H70" s="842"/>
      <c r="I70" s="842"/>
      <c r="J70" s="842"/>
      <c r="K70" s="842"/>
      <c r="L70" s="842"/>
      <c r="M70" s="842"/>
      <c r="N70" s="842"/>
      <c r="O70" s="842"/>
      <c r="P70" s="842"/>
      <c r="Q70" s="842"/>
      <c r="R70" s="842"/>
      <c r="S70" s="842"/>
      <c r="T70" s="246" t="s">
        <v>68</v>
      </c>
      <c r="U70" s="800">
        <f>T69/10</f>
        <v>0</v>
      </c>
      <c r="V70" s="800"/>
      <c r="W70" s="800"/>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6" t="s">
        <v>86</v>
      </c>
      <c r="C72" s="625"/>
      <c r="D72" s="625"/>
      <c r="E72" s="625"/>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88" t="s">
        <v>2156</v>
      </c>
      <c r="E74" s="788"/>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230"/>
      <c r="AM74" s="69" t="b">
        <v>0</v>
      </c>
      <c r="AN74" s="735" t="s">
        <v>2087</v>
      </c>
      <c r="AO74" s="735"/>
      <c r="AP74" s="735"/>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3"/>
      <c r="D75" s="834"/>
      <c r="E75" s="835" t="s">
        <v>2157</v>
      </c>
      <c r="F75" s="835"/>
      <c r="G75" s="835"/>
      <c r="H75" s="835"/>
      <c r="I75" s="835"/>
      <c r="J75" s="835"/>
      <c r="K75" s="835"/>
      <c r="L75" s="835"/>
      <c r="M75" s="835"/>
      <c r="N75" s="835"/>
      <c r="O75" s="835"/>
      <c r="P75" s="835"/>
      <c r="Q75" s="835"/>
      <c r="R75" s="835"/>
      <c r="S75" s="835"/>
      <c r="T75" s="835"/>
      <c r="U75" s="835"/>
      <c r="V75" s="835"/>
      <c r="W75" s="835"/>
      <c r="X75" s="836"/>
      <c r="Y75" s="72" t="s">
        <v>38</v>
      </c>
      <c r="Z75" s="183" t="str">
        <f>IF(AR74&lt;&gt;"該当","",IF(AM74=TRUE,"○","×"))</f>
        <v/>
      </c>
      <c r="AA75" s="251"/>
      <c r="AB75" s="251"/>
      <c r="AC75" s="251"/>
      <c r="AD75" s="251"/>
      <c r="AE75" s="251"/>
      <c r="AF75" s="251"/>
      <c r="AG75" s="251"/>
      <c r="AH75" s="251"/>
      <c r="AI75" s="251"/>
      <c r="AJ75" s="251"/>
      <c r="AK75" s="251"/>
      <c r="AL75" s="251"/>
      <c r="AM75" s="647" t="s">
        <v>83</v>
      </c>
      <c r="AN75" s="554"/>
      <c r="AO75" s="554"/>
      <c r="AP75" s="554"/>
      <c r="AQ75" s="554"/>
      <c r="AR75" s="727"/>
      <c r="AS75" s="727"/>
      <c r="AT75" s="554"/>
      <c r="AU75" s="554"/>
      <c r="AV75" s="554"/>
      <c r="AW75" s="554"/>
      <c r="AX75" s="554"/>
      <c r="AY75" s="554"/>
      <c r="AZ75" s="554"/>
      <c r="BA75" s="554"/>
      <c r="BB75" s="554"/>
      <c r="BC75" s="555"/>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837" t="s">
        <v>2231</v>
      </c>
      <c r="E78" s="837"/>
      <c r="F78" s="837"/>
      <c r="G78" s="837"/>
      <c r="H78" s="837"/>
      <c r="I78" s="837"/>
      <c r="J78" s="837"/>
      <c r="K78" s="837"/>
      <c r="L78" s="837"/>
      <c r="M78" s="837"/>
      <c r="N78" s="837"/>
      <c r="O78" s="837"/>
      <c r="P78" s="837"/>
      <c r="Q78" s="837"/>
      <c r="R78" s="837"/>
      <c r="S78" s="837"/>
      <c r="T78" s="837"/>
      <c r="U78" s="837"/>
      <c r="V78" s="837"/>
      <c r="W78" s="837"/>
      <c r="X78" s="837"/>
      <c r="Y78" s="837"/>
      <c r="Z78" s="837"/>
      <c r="AA78" s="837"/>
      <c r="AB78" s="837"/>
      <c r="AC78" s="837"/>
      <c r="AD78" s="837"/>
      <c r="AE78" s="837"/>
      <c r="AF78" s="837"/>
      <c r="AG78" s="837"/>
      <c r="AH78" s="837"/>
      <c r="AI78" s="837"/>
      <c r="AJ78" s="837"/>
      <c r="AK78" s="83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8" t="s">
        <v>88</v>
      </c>
      <c r="D79" s="684"/>
      <c r="E79" s="684"/>
      <c r="F79" s="684"/>
      <c r="G79" s="684"/>
      <c r="H79" s="684"/>
      <c r="I79" s="684"/>
      <c r="J79" s="684"/>
      <c r="K79" s="684"/>
      <c r="L79" s="684"/>
      <c r="M79" s="684"/>
      <c r="N79" s="684"/>
      <c r="O79" s="684"/>
      <c r="P79" s="684"/>
      <c r="Q79" s="684"/>
      <c r="R79" s="684"/>
      <c r="S79" s="684"/>
      <c r="T79" s="685"/>
      <c r="U79" s="839">
        <f>SUM('別紙様式6-2 事業所個票１:事業所個票10'!BA51)</f>
        <v>0</v>
      </c>
      <c r="V79" s="840"/>
      <c r="W79" s="840"/>
      <c r="X79" s="840"/>
      <c r="Y79" s="840"/>
      <c r="Z79" s="256" t="s">
        <v>31</v>
      </c>
      <c r="AA79" s="174" t="s">
        <v>38</v>
      </c>
      <c r="AB79" s="551"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3" t="s">
        <v>89</v>
      </c>
      <c r="D80" s="693"/>
      <c r="E80" s="693"/>
      <c r="F80" s="693"/>
      <c r="G80" s="693"/>
      <c r="H80" s="693"/>
      <c r="I80" s="693"/>
      <c r="J80" s="693"/>
      <c r="K80" s="693"/>
      <c r="L80" s="693"/>
      <c r="M80" s="693"/>
      <c r="N80" s="693"/>
      <c r="O80" s="693"/>
      <c r="P80" s="693"/>
      <c r="Q80" s="693"/>
      <c r="R80" s="693"/>
      <c r="S80" s="693"/>
      <c r="T80" s="694"/>
      <c r="U80" s="839">
        <f>U81+U86</f>
        <v>0</v>
      </c>
      <c r="V80" s="840"/>
      <c r="W80" s="840"/>
      <c r="X80" s="840"/>
      <c r="Y80" s="840"/>
      <c r="Z80" s="232" t="s">
        <v>31</v>
      </c>
      <c r="AA80" s="174" t="s">
        <v>38</v>
      </c>
      <c r="AB80" s="552"/>
      <c r="AC80" s="174"/>
      <c r="AD80" s="174"/>
      <c r="AE80" s="174"/>
      <c r="AF80" s="174"/>
      <c r="AG80" s="174"/>
      <c r="AH80" s="221"/>
      <c r="AI80" s="221"/>
      <c r="AJ80" s="221"/>
      <c r="AK80" s="221"/>
      <c r="AL80" s="221"/>
      <c r="AM80" s="257"/>
    </row>
    <row r="81" spans="1:55" ht="9.75" customHeight="1" thickBot="1">
      <c r="A81" s="155"/>
      <c r="B81" s="255"/>
      <c r="C81" s="804" t="s">
        <v>2233</v>
      </c>
      <c r="D81" s="805"/>
      <c r="E81" s="809" t="s">
        <v>90</v>
      </c>
      <c r="F81" s="810"/>
      <c r="G81" s="810"/>
      <c r="H81" s="810"/>
      <c r="I81" s="810"/>
      <c r="J81" s="810"/>
      <c r="K81" s="810"/>
      <c r="L81" s="810"/>
      <c r="M81" s="810"/>
      <c r="N81" s="810"/>
      <c r="O81" s="810"/>
      <c r="P81" s="810"/>
      <c r="Q81" s="810"/>
      <c r="R81" s="810"/>
      <c r="S81" s="810"/>
      <c r="T81" s="811"/>
      <c r="U81" s="815"/>
      <c r="V81" s="816"/>
      <c r="W81" s="816"/>
      <c r="X81" s="816"/>
      <c r="Y81" s="817"/>
      <c r="Z81" s="828" t="s">
        <v>31</v>
      </c>
      <c r="AA81" s="799" t="s">
        <v>38</v>
      </c>
      <c r="AB81" s="155"/>
      <c r="AC81" s="238"/>
      <c r="AD81" s="258"/>
      <c r="AE81" s="258"/>
      <c r="AF81" s="238"/>
      <c r="AG81" s="155"/>
      <c r="AH81" s="221"/>
      <c r="AI81" s="155"/>
      <c r="AJ81" s="221"/>
      <c r="AK81" s="155"/>
      <c r="AL81" s="221"/>
      <c r="AM81" s="257"/>
    </row>
    <row r="82" spans="1:55" ht="9.75" customHeight="1" thickBot="1">
      <c r="A82" s="155"/>
      <c r="B82" s="255"/>
      <c r="C82" s="806"/>
      <c r="D82" s="805"/>
      <c r="E82" s="812"/>
      <c r="F82" s="813"/>
      <c r="G82" s="813"/>
      <c r="H82" s="813"/>
      <c r="I82" s="813"/>
      <c r="J82" s="813"/>
      <c r="K82" s="813"/>
      <c r="L82" s="813"/>
      <c r="M82" s="813"/>
      <c r="N82" s="813"/>
      <c r="O82" s="813"/>
      <c r="P82" s="813"/>
      <c r="Q82" s="813"/>
      <c r="R82" s="813"/>
      <c r="S82" s="813"/>
      <c r="T82" s="814"/>
      <c r="U82" s="794"/>
      <c r="V82" s="795"/>
      <c r="W82" s="795"/>
      <c r="X82" s="795"/>
      <c r="Y82" s="796"/>
      <c r="Z82" s="829"/>
      <c r="AA82" s="799"/>
      <c r="AB82" s="820" t="s">
        <v>68</v>
      </c>
      <c r="AC82" s="821">
        <f>IFERROR(U83/U81*100,0)</f>
        <v>0</v>
      </c>
      <c r="AD82" s="822"/>
      <c r="AE82" s="823"/>
      <c r="AF82" s="827" t="s">
        <v>85</v>
      </c>
      <c r="AG82" s="827" t="s">
        <v>69</v>
      </c>
      <c r="AH82" s="778" t="s">
        <v>38</v>
      </c>
      <c r="AI82" s="551" t="str">
        <f>IF(U81=0,"",IF(AND(AC82&gt;=200/3,AC82&lt;=100),"○","×"))</f>
        <v/>
      </c>
      <c r="AJ82" s="221"/>
      <c r="AK82" s="155"/>
      <c r="AL82" s="221"/>
      <c r="AM82" s="779" t="s">
        <v>2340</v>
      </c>
      <c r="AN82" s="780"/>
      <c r="AO82" s="780"/>
      <c r="AP82" s="780"/>
      <c r="AQ82" s="780"/>
      <c r="AR82" s="780"/>
      <c r="AS82" s="780"/>
      <c r="AT82" s="780"/>
      <c r="AU82" s="780"/>
      <c r="AV82" s="780"/>
      <c r="AW82" s="780"/>
      <c r="AX82" s="780"/>
      <c r="AY82" s="780"/>
      <c r="AZ82" s="780"/>
      <c r="BA82" s="780"/>
      <c r="BB82" s="780"/>
      <c r="BC82" s="781"/>
    </row>
    <row r="83" spans="1:55" ht="9.75" customHeight="1" thickBot="1">
      <c r="A83" s="155"/>
      <c r="B83" s="255"/>
      <c r="C83" s="806"/>
      <c r="D83" s="805"/>
      <c r="E83" s="210"/>
      <c r="F83" s="785" t="s">
        <v>2159</v>
      </c>
      <c r="G83" s="786"/>
      <c r="H83" s="786"/>
      <c r="I83" s="786"/>
      <c r="J83" s="786"/>
      <c r="K83" s="786"/>
      <c r="L83" s="786"/>
      <c r="M83" s="786"/>
      <c r="N83" s="786"/>
      <c r="O83" s="786"/>
      <c r="P83" s="786"/>
      <c r="Q83" s="786"/>
      <c r="R83" s="786"/>
      <c r="S83" s="786"/>
      <c r="T83" s="786"/>
      <c r="U83" s="791"/>
      <c r="V83" s="792"/>
      <c r="W83" s="792"/>
      <c r="X83" s="792"/>
      <c r="Y83" s="793"/>
      <c r="Z83" s="830" t="s">
        <v>31</v>
      </c>
      <c r="AA83" s="799" t="s">
        <v>38</v>
      </c>
      <c r="AB83" s="820"/>
      <c r="AC83" s="824"/>
      <c r="AD83" s="825"/>
      <c r="AE83" s="826"/>
      <c r="AF83" s="827"/>
      <c r="AG83" s="827"/>
      <c r="AH83" s="778"/>
      <c r="AI83" s="552"/>
      <c r="AJ83" s="221"/>
      <c r="AK83" s="155"/>
      <c r="AL83" s="221"/>
      <c r="AM83" s="782"/>
      <c r="AN83" s="783"/>
      <c r="AO83" s="783"/>
      <c r="AP83" s="783"/>
      <c r="AQ83" s="783"/>
      <c r="AR83" s="783"/>
      <c r="AS83" s="783"/>
      <c r="AT83" s="783"/>
      <c r="AU83" s="783"/>
      <c r="AV83" s="783"/>
      <c r="AW83" s="783"/>
      <c r="AX83" s="783"/>
      <c r="AY83" s="783"/>
      <c r="AZ83" s="783"/>
      <c r="BA83" s="783"/>
      <c r="BB83" s="783"/>
      <c r="BC83" s="784"/>
    </row>
    <row r="84" spans="1:55" ht="9.75" customHeight="1" thickBot="1">
      <c r="A84" s="155"/>
      <c r="B84" s="255"/>
      <c r="C84" s="806"/>
      <c r="D84" s="805"/>
      <c r="E84" s="259"/>
      <c r="F84" s="787"/>
      <c r="G84" s="788"/>
      <c r="H84" s="788"/>
      <c r="I84" s="788"/>
      <c r="J84" s="788"/>
      <c r="K84" s="788"/>
      <c r="L84" s="788"/>
      <c r="M84" s="788"/>
      <c r="N84" s="788"/>
      <c r="O84" s="788"/>
      <c r="P84" s="788"/>
      <c r="Q84" s="788"/>
      <c r="R84" s="788"/>
      <c r="S84" s="788"/>
      <c r="T84" s="788"/>
      <c r="U84" s="794"/>
      <c r="V84" s="795"/>
      <c r="W84" s="795"/>
      <c r="X84" s="795"/>
      <c r="Y84" s="796"/>
      <c r="Z84" s="831"/>
      <c r="AA84" s="799"/>
      <c r="AB84" s="155"/>
      <c r="AC84" s="155"/>
      <c r="AD84" s="155"/>
      <c r="AE84" s="155"/>
      <c r="AF84" s="155"/>
      <c r="AG84" s="155"/>
      <c r="AH84" s="155"/>
      <c r="AI84" s="155"/>
      <c r="AJ84" s="221"/>
      <c r="AK84" s="221"/>
      <c r="AL84" s="221"/>
    </row>
    <row r="85" spans="1:55" ht="15" customHeight="1" thickBot="1">
      <c r="A85" s="155"/>
      <c r="B85" s="255"/>
      <c r="C85" s="807"/>
      <c r="D85" s="808"/>
      <c r="E85" s="260"/>
      <c r="F85" s="789"/>
      <c r="G85" s="790"/>
      <c r="H85" s="790"/>
      <c r="I85" s="790"/>
      <c r="J85" s="790"/>
      <c r="K85" s="790"/>
      <c r="L85" s="790"/>
      <c r="M85" s="790"/>
      <c r="N85" s="790"/>
      <c r="O85" s="790"/>
      <c r="P85" s="790"/>
      <c r="Q85" s="790"/>
      <c r="R85" s="790"/>
      <c r="S85" s="790"/>
      <c r="T85" s="790"/>
      <c r="U85" s="261" t="s">
        <v>68</v>
      </c>
      <c r="V85" s="832">
        <f>U83/2</f>
        <v>0</v>
      </c>
      <c r="W85" s="832"/>
      <c r="X85" s="832"/>
      <c r="Y85" s="28" t="s">
        <v>31</v>
      </c>
      <c r="Z85" s="2" t="s">
        <v>69</v>
      </c>
      <c r="AA85" s="29"/>
      <c r="AB85" s="242"/>
      <c r="AC85" s="242"/>
      <c r="AD85" s="243"/>
      <c r="AE85" s="801"/>
      <c r="AF85" s="801"/>
      <c r="AG85" s="238"/>
      <c r="AH85" s="155"/>
      <c r="AI85" s="247"/>
      <c r="AJ85" s="221"/>
      <c r="AK85" s="221"/>
      <c r="AL85" s="221"/>
      <c r="AM85" s="257"/>
    </row>
    <row r="86" spans="1:55" ht="9.75" customHeight="1" thickBot="1">
      <c r="A86" s="155"/>
      <c r="B86" s="255"/>
      <c r="C86" s="802" t="s">
        <v>91</v>
      </c>
      <c r="D86" s="803"/>
      <c r="E86" s="809" t="s">
        <v>92</v>
      </c>
      <c r="F86" s="810"/>
      <c r="G86" s="810"/>
      <c r="H86" s="810"/>
      <c r="I86" s="810"/>
      <c r="J86" s="810"/>
      <c r="K86" s="810"/>
      <c r="L86" s="810"/>
      <c r="M86" s="810"/>
      <c r="N86" s="810"/>
      <c r="O86" s="810"/>
      <c r="P86" s="810"/>
      <c r="Q86" s="810"/>
      <c r="R86" s="810"/>
      <c r="S86" s="810"/>
      <c r="T86" s="811"/>
      <c r="U86" s="815"/>
      <c r="V86" s="816"/>
      <c r="W86" s="816"/>
      <c r="X86" s="816"/>
      <c r="Y86" s="817"/>
      <c r="Z86" s="818" t="s">
        <v>31</v>
      </c>
      <c r="AA86" s="799" t="s">
        <v>38</v>
      </c>
      <c r="AB86" s="242"/>
      <c r="AC86" s="155"/>
      <c r="AD86" s="238"/>
      <c r="AE86" s="258"/>
      <c r="AF86" s="258"/>
      <c r="AG86" s="238"/>
      <c r="AH86" s="155"/>
      <c r="AI86" s="155"/>
      <c r="AJ86" s="221"/>
      <c r="AK86" s="221"/>
      <c r="AL86" s="221"/>
      <c r="AM86" s="257"/>
    </row>
    <row r="87" spans="1:55" ht="9.75" customHeight="1" thickBot="1">
      <c r="A87" s="155"/>
      <c r="B87" s="255"/>
      <c r="C87" s="804"/>
      <c r="D87" s="805"/>
      <c r="E87" s="812"/>
      <c r="F87" s="813"/>
      <c r="G87" s="813"/>
      <c r="H87" s="813"/>
      <c r="I87" s="813"/>
      <c r="J87" s="813"/>
      <c r="K87" s="813"/>
      <c r="L87" s="813"/>
      <c r="M87" s="813"/>
      <c r="N87" s="813"/>
      <c r="O87" s="813"/>
      <c r="P87" s="813"/>
      <c r="Q87" s="813"/>
      <c r="R87" s="813"/>
      <c r="S87" s="813"/>
      <c r="T87" s="814"/>
      <c r="U87" s="794"/>
      <c r="V87" s="795"/>
      <c r="W87" s="795"/>
      <c r="X87" s="795"/>
      <c r="Y87" s="796"/>
      <c r="Z87" s="819"/>
      <c r="AA87" s="799"/>
      <c r="AB87" s="820" t="s">
        <v>68</v>
      </c>
      <c r="AC87" s="821">
        <f>IFERROR(U88/U86*100,0)</f>
        <v>0</v>
      </c>
      <c r="AD87" s="822"/>
      <c r="AE87" s="823"/>
      <c r="AF87" s="827" t="s">
        <v>85</v>
      </c>
      <c r="AG87" s="827" t="s">
        <v>69</v>
      </c>
      <c r="AH87" s="778" t="s">
        <v>38</v>
      </c>
      <c r="AI87" s="551" t="str">
        <f>IF(U86=0,"",IF(AND(AC87&gt;=200/3,AC82&lt;=100),"○","×"))</f>
        <v/>
      </c>
      <c r="AJ87" s="221"/>
      <c r="AK87" s="221"/>
      <c r="AL87" s="221"/>
      <c r="AM87" s="779" t="s">
        <v>2160</v>
      </c>
      <c r="AN87" s="780"/>
      <c r="AO87" s="780"/>
      <c r="AP87" s="780"/>
      <c r="AQ87" s="780"/>
      <c r="AR87" s="780"/>
      <c r="AS87" s="780"/>
      <c r="AT87" s="780"/>
      <c r="AU87" s="780"/>
      <c r="AV87" s="780"/>
      <c r="AW87" s="780"/>
      <c r="AX87" s="780"/>
      <c r="AY87" s="780"/>
      <c r="AZ87" s="780"/>
      <c r="BA87" s="780"/>
      <c r="BB87" s="780"/>
      <c r="BC87" s="781"/>
    </row>
    <row r="88" spans="1:55" ht="9.75" customHeight="1" thickBot="1">
      <c r="A88" s="155"/>
      <c r="B88" s="255"/>
      <c r="C88" s="804"/>
      <c r="D88" s="805"/>
      <c r="E88" s="262"/>
      <c r="F88" s="785" t="s">
        <v>2161</v>
      </c>
      <c r="G88" s="786"/>
      <c r="H88" s="786"/>
      <c r="I88" s="786"/>
      <c r="J88" s="786"/>
      <c r="K88" s="786"/>
      <c r="L88" s="786"/>
      <c r="M88" s="786"/>
      <c r="N88" s="786"/>
      <c r="O88" s="786"/>
      <c r="P88" s="786"/>
      <c r="Q88" s="786"/>
      <c r="R88" s="786"/>
      <c r="S88" s="786"/>
      <c r="T88" s="786"/>
      <c r="U88" s="791"/>
      <c r="V88" s="792"/>
      <c r="W88" s="792"/>
      <c r="X88" s="792"/>
      <c r="Y88" s="793"/>
      <c r="Z88" s="797" t="s">
        <v>31</v>
      </c>
      <c r="AA88" s="799" t="s">
        <v>38</v>
      </c>
      <c r="AB88" s="820"/>
      <c r="AC88" s="824"/>
      <c r="AD88" s="825"/>
      <c r="AE88" s="826"/>
      <c r="AF88" s="827"/>
      <c r="AG88" s="827"/>
      <c r="AH88" s="778"/>
      <c r="AI88" s="552"/>
      <c r="AJ88" s="221"/>
      <c r="AK88" s="221"/>
      <c r="AL88" s="221"/>
      <c r="AM88" s="782"/>
      <c r="AN88" s="783"/>
      <c r="AO88" s="783"/>
      <c r="AP88" s="783"/>
      <c r="AQ88" s="783"/>
      <c r="AR88" s="783"/>
      <c r="AS88" s="783"/>
      <c r="AT88" s="783"/>
      <c r="AU88" s="783"/>
      <c r="AV88" s="783"/>
      <c r="AW88" s="783"/>
      <c r="AX88" s="783"/>
      <c r="AY88" s="783"/>
      <c r="AZ88" s="783"/>
      <c r="BA88" s="783"/>
      <c r="BB88" s="783"/>
      <c r="BC88" s="784"/>
    </row>
    <row r="89" spans="1:55" ht="9.75" customHeight="1" thickBot="1">
      <c r="A89" s="155"/>
      <c r="B89" s="255"/>
      <c r="C89" s="806"/>
      <c r="D89" s="805"/>
      <c r="E89" s="263"/>
      <c r="F89" s="787"/>
      <c r="G89" s="788"/>
      <c r="H89" s="788"/>
      <c r="I89" s="788"/>
      <c r="J89" s="788"/>
      <c r="K89" s="788"/>
      <c r="L89" s="788"/>
      <c r="M89" s="788"/>
      <c r="N89" s="788"/>
      <c r="O89" s="788"/>
      <c r="P89" s="788"/>
      <c r="Q89" s="788"/>
      <c r="R89" s="788"/>
      <c r="S89" s="788"/>
      <c r="T89" s="788"/>
      <c r="U89" s="794"/>
      <c r="V89" s="795"/>
      <c r="W89" s="795"/>
      <c r="X89" s="795"/>
      <c r="Y89" s="796"/>
      <c r="Z89" s="798"/>
      <c r="AA89" s="799"/>
      <c r="AB89" s="155"/>
      <c r="AC89" s="155"/>
      <c r="AD89" s="155"/>
      <c r="AE89" s="155"/>
      <c r="AF89" s="155"/>
      <c r="AG89" s="155"/>
      <c r="AH89" s="155"/>
      <c r="AI89" s="155"/>
      <c r="AJ89" s="221"/>
      <c r="AK89" s="221"/>
      <c r="AL89" s="221"/>
    </row>
    <row r="90" spans="1:55" ht="16.5" customHeight="1">
      <c r="A90" s="155"/>
      <c r="B90" s="255"/>
      <c r="C90" s="807"/>
      <c r="D90" s="808"/>
      <c r="E90" s="264"/>
      <c r="F90" s="789"/>
      <c r="G90" s="790"/>
      <c r="H90" s="790"/>
      <c r="I90" s="790"/>
      <c r="J90" s="790"/>
      <c r="K90" s="790"/>
      <c r="L90" s="790"/>
      <c r="M90" s="790"/>
      <c r="N90" s="790"/>
      <c r="O90" s="790"/>
      <c r="P90" s="790"/>
      <c r="Q90" s="790"/>
      <c r="R90" s="790"/>
      <c r="S90" s="790"/>
      <c r="T90" s="790"/>
      <c r="U90" s="246" t="s">
        <v>68</v>
      </c>
      <c r="V90" s="800">
        <f>U88/2</f>
        <v>0</v>
      </c>
      <c r="W90" s="800"/>
      <c r="X90" s="800"/>
      <c r="Y90" s="27" t="s">
        <v>31</v>
      </c>
      <c r="Z90" s="3" t="s">
        <v>69</v>
      </c>
      <c r="AA90" s="29"/>
      <c r="AB90" s="242"/>
      <c r="AC90" s="243"/>
      <c r="AD90" s="801"/>
      <c r="AE90" s="801"/>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4" t="s">
        <v>94</v>
      </c>
      <c r="C92" s="744"/>
      <c r="D92" s="744"/>
      <c r="E92" s="744"/>
      <c r="F92" s="744"/>
      <c r="G92" s="744"/>
      <c r="H92" s="744"/>
      <c r="I92" s="744"/>
      <c r="J92" s="744"/>
      <c r="K92" s="744"/>
      <c r="L92" s="744"/>
      <c r="M92" s="744"/>
      <c r="N92" s="744"/>
      <c r="O92" s="744"/>
      <c r="P92" s="744"/>
      <c r="Q92" s="744"/>
      <c r="R92" s="744"/>
      <c r="S92" s="744"/>
      <c r="T92" s="744"/>
      <c r="U92" s="744"/>
      <c r="V92" s="744"/>
      <c r="W92" s="744"/>
      <c r="X92" s="744"/>
      <c r="Y92" s="744"/>
      <c r="Z92" s="744"/>
      <c r="AA92" s="744"/>
      <c r="AB92" s="744"/>
      <c r="AC92" s="744"/>
      <c r="AD92" s="744"/>
      <c r="AE92" s="744"/>
      <c r="AF92" s="744"/>
      <c r="AG92" s="744"/>
      <c r="AH92" s="744"/>
      <c r="AI92" s="744"/>
      <c r="AJ92" s="744"/>
      <c r="AK92" s="744"/>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75" t="str">
        <f>IF(SUM('別紙様式6-2 事業所個票１:事業所個票10'!CI4)&gt;=1,"該当","")</f>
        <v/>
      </c>
      <c r="AJ93" s="776"/>
      <c r="AK93" s="777"/>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75" t="str">
        <f>IF(SUM('別紙様式6-2 事業所個票１:事業所個票10'!CI4)=0,"該当","")</f>
        <v>該当</v>
      </c>
      <c r="AJ95" s="776"/>
      <c r="AK95" s="777"/>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5" t="s">
        <v>99</v>
      </c>
      <c r="D97" s="755"/>
      <c r="E97" s="755"/>
      <c r="F97" s="755"/>
      <c r="G97" s="755"/>
      <c r="H97" s="755"/>
      <c r="I97" s="755"/>
      <c r="J97" s="755"/>
      <c r="K97" s="755"/>
      <c r="L97" s="755"/>
      <c r="M97" s="755"/>
      <c r="N97" s="755"/>
      <c r="O97" s="755"/>
      <c r="P97" s="755"/>
      <c r="Q97" s="755"/>
      <c r="R97" s="755"/>
      <c r="S97" s="755"/>
      <c r="T97" s="755"/>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1"/>
      <c r="D98" s="702"/>
      <c r="E98" s="756" t="s">
        <v>100</v>
      </c>
      <c r="F98" s="756"/>
      <c r="G98" s="756"/>
      <c r="H98" s="756"/>
      <c r="I98" s="756"/>
      <c r="J98" s="756"/>
      <c r="K98" s="756"/>
      <c r="L98" s="756"/>
      <c r="M98" s="756"/>
      <c r="N98" s="756"/>
      <c r="O98" s="756"/>
      <c r="P98" s="756"/>
      <c r="Q98" s="756"/>
      <c r="R98" s="757"/>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5" t="s">
        <v>2087</v>
      </c>
      <c r="AO99" s="735"/>
      <c r="AP99" s="735"/>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735" t="s">
        <v>2088</v>
      </c>
      <c r="AO100" s="735"/>
      <c r="AP100" s="735"/>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0" t="s">
        <v>105</v>
      </c>
      <c r="D103" s="740"/>
      <c r="E103" s="740"/>
      <c r="F103" s="740"/>
      <c r="G103" s="740"/>
      <c r="H103" s="740"/>
      <c r="I103" s="740"/>
      <c r="J103" s="740"/>
      <c r="K103" s="740"/>
      <c r="L103" s="224"/>
      <c r="M103" s="701"/>
      <c r="N103" s="702"/>
      <c r="O103" s="772" t="s">
        <v>2234</v>
      </c>
      <c r="P103" s="773"/>
      <c r="Q103" s="773"/>
      <c r="R103" s="773"/>
      <c r="S103" s="773"/>
      <c r="T103" s="773"/>
      <c r="U103" s="773"/>
      <c r="V103" s="773"/>
      <c r="W103" s="773"/>
      <c r="X103" s="773"/>
      <c r="Y103" s="773"/>
      <c r="Z103" s="773"/>
      <c r="AA103" s="773"/>
      <c r="AB103" s="773"/>
      <c r="AC103" s="773"/>
      <c r="AD103" s="773"/>
      <c r="AE103" s="773"/>
      <c r="AF103" s="773"/>
      <c r="AG103" s="773"/>
      <c r="AH103" s="773"/>
      <c r="AI103" s="773"/>
      <c r="AJ103" s="774"/>
      <c r="AK103" s="183" t="str">
        <f>IF(T98="○","",(IF(AM100=TRUE,"○","×")))</f>
        <v>×</v>
      </c>
      <c r="AL103" s="164"/>
      <c r="AM103" s="689" t="s">
        <v>2010</v>
      </c>
      <c r="AN103" s="695"/>
      <c r="AO103" s="695"/>
      <c r="AP103" s="695"/>
      <c r="AQ103" s="695"/>
      <c r="AR103" s="695"/>
      <c r="AS103" s="695"/>
      <c r="AT103" s="695"/>
      <c r="AU103" s="695"/>
      <c r="AV103" s="695"/>
      <c r="AW103" s="695"/>
      <c r="AX103" s="695"/>
      <c r="AY103" s="695"/>
      <c r="AZ103" s="695"/>
      <c r="BA103" s="695"/>
      <c r="BB103" s="695"/>
      <c r="BC103" s="696"/>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5" t="s">
        <v>106</v>
      </c>
      <c r="D105" s="755"/>
      <c r="E105" s="755"/>
      <c r="F105" s="755"/>
      <c r="G105" s="755"/>
      <c r="H105" s="755"/>
      <c r="I105" s="755"/>
      <c r="J105" s="755"/>
      <c r="K105" s="755"/>
      <c r="L105" s="755"/>
      <c r="M105" s="755"/>
      <c r="N105" s="755"/>
      <c r="O105" s="755"/>
      <c r="P105" s="755"/>
      <c r="Q105" s="755"/>
      <c r="R105" s="755"/>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1"/>
      <c r="D106" s="702"/>
      <c r="E106" s="756" t="s">
        <v>107</v>
      </c>
      <c r="F106" s="756"/>
      <c r="G106" s="756"/>
      <c r="H106" s="756"/>
      <c r="I106" s="756"/>
      <c r="J106" s="756"/>
      <c r="K106" s="756"/>
      <c r="L106" s="756"/>
      <c r="M106" s="756"/>
      <c r="N106" s="756"/>
      <c r="O106" s="756"/>
      <c r="P106" s="756"/>
      <c r="Q106" s="756"/>
      <c r="R106" s="757"/>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758"/>
      <c r="C107" s="280" t="s">
        <v>101</v>
      </c>
      <c r="D107" s="759" t="s">
        <v>2208</v>
      </c>
      <c r="E107" s="760"/>
      <c r="F107" s="760"/>
      <c r="G107" s="760"/>
      <c r="H107" s="761"/>
      <c r="I107" s="761"/>
      <c r="J107" s="761"/>
      <c r="K107" s="761"/>
      <c r="L107" s="761"/>
      <c r="M107" s="761"/>
      <c r="N107" s="761"/>
      <c r="O107" s="761"/>
      <c r="P107" s="761"/>
      <c r="Q107" s="761"/>
      <c r="R107" s="761"/>
      <c r="S107" s="761"/>
      <c r="T107" s="761"/>
      <c r="U107" s="761"/>
      <c r="V107" s="761"/>
      <c r="W107" s="761"/>
      <c r="X107" s="761"/>
      <c r="Y107" s="761"/>
      <c r="Z107" s="761"/>
      <c r="AA107" s="761"/>
      <c r="AB107" s="761"/>
      <c r="AC107" s="761"/>
      <c r="AD107" s="761"/>
      <c r="AE107" s="761"/>
      <c r="AF107" s="761"/>
      <c r="AG107" s="761"/>
      <c r="AH107" s="761"/>
      <c r="AI107" s="761"/>
      <c r="AJ107" s="761"/>
      <c r="AK107" s="762"/>
      <c r="AL107" s="164"/>
      <c r="AM107" s="69" t="b">
        <v>0</v>
      </c>
      <c r="AN107" s="735" t="s">
        <v>2087</v>
      </c>
      <c r="AO107" s="735"/>
      <c r="AP107" s="735"/>
      <c r="AQ107" s="157"/>
      <c r="AR107" s="69" t="b">
        <v>0</v>
      </c>
      <c r="AS107" s="735" t="s">
        <v>2089</v>
      </c>
      <c r="AT107" s="735"/>
      <c r="AU107" s="735"/>
    </row>
    <row r="108" spans="1:55" s="165" customFormat="1" ht="25.5" customHeight="1" thickBot="1">
      <c r="A108" s="164"/>
      <c r="B108" s="758"/>
      <c r="C108" s="710"/>
      <c r="D108" s="712" t="s">
        <v>108</v>
      </c>
      <c r="E108" s="713"/>
      <c r="F108" s="713"/>
      <c r="G108" s="713"/>
      <c r="H108" s="745"/>
      <c r="I108" s="747" t="s">
        <v>32</v>
      </c>
      <c r="J108" s="749" t="s">
        <v>2228</v>
      </c>
      <c r="K108" s="750"/>
      <c r="L108" s="750"/>
      <c r="M108" s="750"/>
      <c r="N108" s="750"/>
      <c r="O108" s="750"/>
      <c r="P108" s="750"/>
      <c r="Q108" s="750"/>
      <c r="R108" s="750"/>
      <c r="S108" s="750"/>
      <c r="T108" s="750"/>
      <c r="U108" s="750"/>
      <c r="V108" s="750"/>
      <c r="W108" s="750"/>
      <c r="X108" s="750"/>
      <c r="Y108" s="750"/>
      <c r="Z108" s="750"/>
      <c r="AA108" s="750"/>
      <c r="AB108" s="750"/>
      <c r="AC108" s="750"/>
      <c r="AD108" s="750"/>
      <c r="AE108" s="750"/>
      <c r="AF108" s="750"/>
      <c r="AG108" s="750"/>
      <c r="AH108" s="750"/>
      <c r="AI108" s="750"/>
      <c r="AJ108" s="750"/>
      <c r="AK108" s="751"/>
      <c r="AL108" s="164"/>
      <c r="AM108" s="69" t="b">
        <v>0</v>
      </c>
      <c r="AN108" s="735" t="s">
        <v>2088</v>
      </c>
      <c r="AO108" s="735"/>
      <c r="AP108" s="735"/>
      <c r="AQ108" s="301"/>
      <c r="AR108" s="69" t="b">
        <v>0</v>
      </c>
      <c r="AS108" s="735" t="s">
        <v>2090</v>
      </c>
      <c r="AT108" s="735"/>
      <c r="AU108" s="735"/>
      <c r="AV108" s="301"/>
      <c r="AW108" s="301"/>
      <c r="AX108" s="301"/>
      <c r="AY108" s="301"/>
      <c r="AZ108" s="301"/>
      <c r="BA108" s="301"/>
      <c r="BB108" s="301"/>
      <c r="BC108" s="301"/>
    </row>
    <row r="109" spans="1:55" s="165" customFormat="1" ht="33" customHeight="1" thickBot="1">
      <c r="A109" s="164"/>
      <c r="B109" s="758"/>
      <c r="C109" s="710"/>
      <c r="D109" s="714"/>
      <c r="E109" s="715"/>
      <c r="F109" s="715"/>
      <c r="G109" s="715"/>
      <c r="H109" s="746"/>
      <c r="I109" s="748"/>
      <c r="J109" s="752" t="s">
        <v>2341</v>
      </c>
      <c r="K109" s="753"/>
      <c r="L109" s="753"/>
      <c r="M109" s="753"/>
      <c r="N109" s="753"/>
      <c r="O109" s="753"/>
      <c r="P109" s="753"/>
      <c r="Q109" s="753"/>
      <c r="R109" s="753"/>
      <c r="S109" s="753"/>
      <c r="T109" s="753"/>
      <c r="U109" s="753"/>
      <c r="V109" s="753"/>
      <c r="W109" s="753"/>
      <c r="X109" s="753"/>
      <c r="Y109" s="753"/>
      <c r="Z109" s="753"/>
      <c r="AA109" s="753"/>
      <c r="AB109" s="753"/>
      <c r="AC109" s="753"/>
      <c r="AD109" s="753"/>
      <c r="AE109" s="753"/>
      <c r="AF109" s="753"/>
      <c r="AG109" s="753"/>
      <c r="AH109" s="753"/>
      <c r="AI109" s="753"/>
      <c r="AJ109" s="753"/>
      <c r="AK109" s="754"/>
      <c r="AL109" s="164"/>
      <c r="AM109" s="689" t="s">
        <v>2162</v>
      </c>
      <c r="AN109" s="690"/>
      <c r="AO109" s="690"/>
      <c r="AP109" s="690"/>
      <c r="AQ109" s="690"/>
      <c r="AR109" s="690"/>
      <c r="AS109" s="690"/>
      <c r="AT109" s="690"/>
      <c r="AU109" s="690"/>
      <c r="AV109" s="690"/>
      <c r="AW109" s="690"/>
      <c r="AX109" s="690"/>
      <c r="AY109" s="690"/>
      <c r="AZ109" s="690"/>
      <c r="BA109" s="690"/>
      <c r="BB109" s="690"/>
      <c r="BC109" s="691"/>
    </row>
    <row r="110" spans="1:55" s="165" customFormat="1" ht="19.5" customHeight="1" thickBot="1">
      <c r="A110" s="164"/>
      <c r="B110" s="758"/>
      <c r="C110" s="710"/>
      <c r="D110" s="714"/>
      <c r="E110" s="715"/>
      <c r="F110" s="715"/>
      <c r="G110" s="715"/>
      <c r="H110" s="763"/>
      <c r="I110" s="765" t="s">
        <v>39</v>
      </c>
      <c r="J110" s="302" t="s">
        <v>109</v>
      </c>
      <c r="K110" s="303"/>
      <c r="L110" s="303"/>
      <c r="M110" s="303"/>
      <c r="N110" s="303"/>
      <c r="O110" s="303"/>
      <c r="P110" s="303"/>
      <c r="Q110" s="303"/>
      <c r="R110" s="303"/>
      <c r="S110" s="767" t="s">
        <v>110</v>
      </c>
      <c r="T110" s="767"/>
      <c r="U110" s="767"/>
      <c r="V110" s="767"/>
      <c r="W110" s="767"/>
      <c r="X110" s="767"/>
      <c r="Y110" s="767"/>
      <c r="Z110" s="767"/>
      <c r="AA110" s="767"/>
      <c r="AB110" s="767"/>
      <c r="AC110" s="767"/>
      <c r="AD110" s="767"/>
      <c r="AE110" s="767"/>
      <c r="AF110" s="767"/>
      <c r="AG110" s="767"/>
      <c r="AH110" s="767"/>
      <c r="AI110" s="767"/>
      <c r="AJ110" s="767"/>
      <c r="AK110" s="76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8"/>
      <c r="C111" s="711"/>
      <c r="D111" s="716"/>
      <c r="E111" s="717"/>
      <c r="F111" s="717"/>
      <c r="G111" s="717"/>
      <c r="H111" s="764"/>
      <c r="I111" s="766"/>
      <c r="J111" s="769" t="s">
        <v>2342</v>
      </c>
      <c r="K111" s="770"/>
      <c r="L111" s="770"/>
      <c r="M111" s="770"/>
      <c r="N111" s="770"/>
      <c r="O111" s="770"/>
      <c r="P111" s="770"/>
      <c r="Q111" s="770"/>
      <c r="R111" s="770"/>
      <c r="S111" s="770"/>
      <c r="T111" s="770"/>
      <c r="U111" s="770"/>
      <c r="V111" s="770"/>
      <c r="W111" s="770"/>
      <c r="X111" s="770"/>
      <c r="Y111" s="770"/>
      <c r="Z111" s="770"/>
      <c r="AA111" s="770"/>
      <c r="AB111" s="770"/>
      <c r="AC111" s="770"/>
      <c r="AD111" s="770"/>
      <c r="AE111" s="770"/>
      <c r="AF111" s="770"/>
      <c r="AG111" s="770"/>
      <c r="AH111" s="770"/>
      <c r="AI111" s="770"/>
      <c r="AJ111" s="770"/>
      <c r="AK111" s="771"/>
      <c r="AL111" s="164"/>
      <c r="AM111" s="689" t="s">
        <v>2163</v>
      </c>
      <c r="AN111" s="690"/>
      <c r="AO111" s="690"/>
      <c r="AP111" s="690"/>
      <c r="AQ111" s="690"/>
      <c r="AR111" s="690"/>
      <c r="AS111" s="690"/>
      <c r="AT111" s="690"/>
      <c r="AU111" s="690"/>
      <c r="AV111" s="690"/>
      <c r="AW111" s="690"/>
      <c r="AX111" s="690"/>
      <c r="AY111" s="690"/>
      <c r="AZ111" s="690"/>
      <c r="BA111" s="690"/>
      <c r="BB111" s="690"/>
      <c r="BC111" s="691"/>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0" t="s">
        <v>2164</v>
      </c>
      <c r="D114" s="740"/>
      <c r="E114" s="740"/>
      <c r="F114" s="740"/>
      <c r="G114" s="740"/>
      <c r="H114" s="740"/>
      <c r="I114" s="740"/>
      <c r="J114" s="740"/>
      <c r="K114" s="740"/>
      <c r="L114" s="224"/>
      <c r="M114" s="701"/>
      <c r="N114" s="702"/>
      <c r="O114" s="741" t="s">
        <v>111</v>
      </c>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3"/>
      <c r="AK114" s="183" t="str">
        <f>IF(T106="○","",(IF(AM108=TRUE,"○","×")))</f>
        <v>×</v>
      </c>
      <c r="AL114" s="164"/>
      <c r="AM114" s="689" t="s">
        <v>2011</v>
      </c>
      <c r="AN114" s="695"/>
      <c r="AO114" s="695"/>
      <c r="AP114" s="695"/>
      <c r="AQ114" s="695"/>
      <c r="AR114" s="695"/>
      <c r="AS114" s="695"/>
      <c r="AT114" s="695"/>
      <c r="AU114" s="695"/>
      <c r="AV114" s="695"/>
      <c r="AW114" s="695"/>
      <c r="AX114" s="695"/>
      <c r="AY114" s="695"/>
      <c r="AZ114" s="695"/>
      <c r="BA114" s="695"/>
      <c r="BB114" s="695"/>
      <c r="BC114" s="696"/>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4" t="s">
        <v>112</v>
      </c>
      <c r="C116" s="744"/>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c r="AA116" s="744"/>
      <c r="AB116" s="744"/>
      <c r="AC116" s="744"/>
      <c r="AD116" s="744"/>
      <c r="AE116" s="744"/>
      <c r="AF116" s="744"/>
      <c r="AG116" s="744"/>
      <c r="AH116" s="744"/>
      <c r="AI116" s="744"/>
      <c r="AJ116" s="744"/>
      <c r="AK116" s="744"/>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735" t="s">
        <v>2089</v>
      </c>
      <c r="AT117" s="735"/>
      <c r="AU117" s="735"/>
    </row>
    <row r="118" spans="1:55" s="165" customFormat="1" ht="20.25" customHeight="1" thickBot="1">
      <c r="A118" s="164"/>
      <c r="B118" s="701"/>
      <c r="C118" s="702"/>
      <c r="D118" s="736" t="s">
        <v>107</v>
      </c>
      <c r="E118" s="736"/>
      <c r="F118" s="736"/>
      <c r="G118" s="736"/>
      <c r="H118" s="736"/>
      <c r="I118" s="736"/>
      <c r="J118" s="736"/>
      <c r="K118" s="736"/>
      <c r="L118" s="736"/>
      <c r="M118" s="736"/>
      <c r="N118" s="736"/>
      <c r="O118" s="736"/>
      <c r="P118" s="736"/>
      <c r="Q118" s="737"/>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735" t="s">
        <v>2087</v>
      </c>
      <c r="AO118" s="735"/>
      <c r="AP118" s="735"/>
      <c r="AR118" s="69" t="b">
        <v>0</v>
      </c>
      <c r="AS118" s="735" t="s">
        <v>2090</v>
      </c>
      <c r="AT118" s="735"/>
      <c r="AU118" s="735"/>
    </row>
    <row r="119" spans="1:55" s="165" customFormat="1" ht="28.5" customHeight="1" thickBot="1">
      <c r="A119" s="164"/>
      <c r="B119" s="280" t="s">
        <v>101</v>
      </c>
      <c r="C119" s="738" t="s">
        <v>2210</v>
      </c>
      <c r="D119" s="651"/>
      <c r="E119" s="651"/>
      <c r="F119" s="651"/>
      <c r="G119" s="651"/>
      <c r="H119" s="651"/>
      <c r="I119" s="651"/>
      <c r="J119" s="651"/>
      <c r="K119" s="651"/>
      <c r="L119" s="651"/>
      <c r="M119" s="651"/>
      <c r="N119" s="651"/>
      <c r="O119" s="651"/>
      <c r="P119" s="651"/>
      <c r="Q119" s="651"/>
      <c r="R119" s="651"/>
      <c r="S119" s="654"/>
      <c r="T119" s="651"/>
      <c r="U119" s="651"/>
      <c r="V119" s="651"/>
      <c r="W119" s="651"/>
      <c r="X119" s="651"/>
      <c r="Y119" s="651"/>
      <c r="Z119" s="651"/>
      <c r="AA119" s="651"/>
      <c r="AB119" s="651"/>
      <c r="AC119" s="651"/>
      <c r="AD119" s="651"/>
      <c r="AE119" s="651"/>
      <c r="AF119" s="651"/>
      <c r="AG119" s="651"/>
      <c r="AH119" s="651"/>
      <c r="AI119" s="651"/>
      <c r="AJ119" s="651"/>
      <c r="AK119" s="739"/>
      <c r="AL119" s="164"/>
      <c r="AM119" s="69" t="b">
        <v>0</v>
      </c>
      <c r="AN119" s="735" t="s">
        <v>2088</v>
      </c>
      <c r="AO119" s="735"/>
      <c r="AP119" s="735"/>
      <c r="AR119" s="69" t="b">
        <v>0</v>
      </c>
      <c r="AS119" s="735" t="s">
        <v>2091</v>
      </c>
      <c r="AT119" s="735"/>
      <c r="AU119" s="735"/>
    </row>
    <row r="120" spans="1:55" s="165" customFormat="1" ht="25.5" customHeight="1">
      <c r="A120" s="164"/>
      <c r="B120" s="710"/>
      <c r="C120" s="712" t="s">
        <v>114</v>
      </c>
      <c r="D120" s="713"/>
      <c r="E120" s="713"/>
      <c r="F120" s="713"/>
      <c r="G120" s="316"/>
      <c r="H120" s="317" t="s">
        <v>32</v>
      </c>
      <c r="I120" s="718" t="s">
        <v>115</v>
      </c>
      <c r="J120" s="719"/>
      <c r="K120" s="719"/>
      <c r="L120" s="719"/>
      <c r="M120" s="719"/>
      <c r="N120" s="719"/>
      <c r="O120" s="719"/>
      <c r="P120" s="719"/>
      <c r="Q120" s="719"/>
      <c r="R120" s="719"/>
      <c r="S120" s="719"/>
      <c r="T120" s="719"/>
      <c r="U120" s="719"/>
      <c r="V120" s="719"/>
      <c r="W120" s="719"/>
      <c r="X120" s="719"/>
      <c r="Y120" s="719"/>
      <c r="Z120" s="719"/>
      <c r="AA120" s="719"/>
      <c r="AB120" s="719"/>
      <c r="AC120" s="719"/>
      <c r="AD120" s="719"/>
      <c r="AE120" s="719"/>
      <c r="AF120" s="719"/>
      <c r="AG120" s="719"/>
      <c r="AH120" s="719"/>
      <c r="AI120" s="719"/>
      <c r="AJ120" s="719"/>
      <c r="AK120" s="720"/>
      <c r="AL120" s="164"/>
      <c r="AM120" s="633" t="s">
        <v>2165</v>
      </c>
      <c r="AN120" s="721"/>
      <c r="AO120" s="721"/>
      <c r="AP120" s="721"/>
      <c r="AQ120" s="721"/>
      <c r="AR120" s="721"/>
      <c r="AS120" s="721"/>
      <c r="AT120" s="721"/>
      <c r="AU120" s="721"/>
      <c r="AV120" s="721"/>
      <c r="AW120" s="721"/>
      <c r="AX120" s="721"/>
      <c r="AY120" s="721"/>
      <c r="AZ120" s="721"/>
      <c r="BA120" s="721"/>
      <c r="BB120" s="721"/>
      <c r="BC120" s="722"/>
    </row>
    <row r="121" spans="1:55" s="165" customFormat="1" ht="33.75" customHeight="1">
      <c r="A121" s="164"/>
      <c r="B121" s="710"/>
      <c r="C121" s="714"/>
      <c r="D121" s="715"/>
      <c r="E121" s="715"/>
      <c r="F121" s="715"/>
      <c r="G121" s="318"/>
      <c r="H121" s="319" t="s">
        <v>39</v>
      </c>
      <c r="I121" s="729" t="s">
        <v>116</v>
      </c>
      <c r="J121" s="730"/>
      <c r="K121" s="730"/>
      <c r="L121" s="730"/>
      <c r="M121" s="730"/>
      <c r="N121" s="730"/>
      <c r="O121" s="730"/>
      <c r="P121" s="730"/>
      <c r="Q121" s="730"/>
      <c r="R121" s="730"/>
      <c r="S121" s="730"/>
      <c r="T121" s="730"/>
      <c r="U121" s="730"/>
      <c r="V121" s="730"/>
      <c r="W121" s="730"/>
      <c r="X121" s="730"/>
      <c r="Y121" s="730"/>
      <c r="Z121" s="730"/>
      <c r="AA121" s="730"/>
      <c r="AB121" s="730"/>
      <c r="AC121" s="730"/>
      <c r="AD121" s="730"/>
      <c r="AE121" s="730"/>
      <c r="AF121" s="730"/>
      <c r="AG121" s="730"/>
      <c r="AH121" s="730"/>
      <c r="AI121" s="730"/>
      <c r="AJ121" s="730"/>
      <c r="AK121" s="731"/>
      <c r="AL121" s="164"/>
      <c r="AM121" s="723"/>
      <c r="AN121" s="724"/>
      <c r="AO121" s="724"/>
      <c r="AP121" s="724"/>
      <c r="AQ121" s="724"/>
      <c r="AR121" s="724"/>
      <c r="AS121" s="724"/>
      <c r="AT121" s="724"/>
      <c r="AU121" s="724"/>
      <c r="AV121" s="724"/>
      <c r="AW121" s="724"/>
      <c r="AX121" s="724"/>
      <c r="AY121" s="724"/>
      <c r="AZ121" s="724"/>
      <c r="BA121" s="724"/>
      <c r="BB121" s="724"/>
      <c r="BC121" s="725"/>
    </row>
    <row r="122" spans="1:55" s="165" customFormat="1" ht="37.5" customHeight="1" thickBot="1">
      <c r="A122" s="164"/>
      <c r="B122" s="711"/>
      <c r="C122" s="716"/>
      <c r="D122" s="717"/>
      <c r="E122" s="717"/>
      <c r="F122" s="717"/>
      <c r="G122" s="320"/>
      <c r="H122" s="321" t="s">
        <v>40</v>
      </c>
      <c r="I122" s="732" t="s">
        <v>117</v>
      </c>
      <c r="J122" s="733"/>
      <c r="K122" s="733"/>
      <c r="L122" s="733"/>
      <c r="M122" s="733"/>
      <c r="N122" s="733"/>
      <c r="O122" s="733"/>
      <c r="P122" s="733"/>
      <c r="Q122" s="733"/>
      <c r="R122" s="733"/>
      <c r="S122" s="733"/>
      <c r="T122" s="733"/>
      <c r="U122" s="733"/>
      <c r="V122" s="733"/>
      <c r="W122" s="733"/>
      <c r="X122" s="733"/>
      <c r="Y122" s="733"/>
      <c r="Z122" s="733"/>
      <c r="AA122" s="733"/>
      <c r="AB122" s="733"/>
      <c r="AC122" s="733"/>
      <c r="AD122" s="733"/>
      <c r="AE122" s="733"/>
      <c r="AF122" s="733"/>
      <c r="AG122" s="733"/>
      <c r="AH122" s="733"/>
      <c r="AI122" s="733"/>
      <c r="AJ122" s="733"/>
      <c r="AK122" s="734"/>
      <c r="AL122" s="164"/>
      <c r="AM122" s="726"/>
      <c r="AN122" s="727"/>
      <c r="AO122" s="727"/>
      <c r="AP122" s="727"/>
      <c r="AQ122" s="727"/>
      <c r="AR122" s="727"/>
      <c r="AS122" s="727"/>
      <c r="AT122" s="727"/>
      <c r="AU122" s="727"/>
      <c r="AV122" s="727"/>
      <c r="AW122" s="727"/>
      <c r="AX122" s="727"/>
      <c r="AY122" s="727"/>
      <c r="AZ122" s="727"/>
      <c r="BA122" s="727"/>
      <c r="BB122" s="727"/>
      <c r="BC122" s="728"/>
    </row>
    <row r="123" spans="1:55" s="165" customFormat="1" ht="13.5" customHeight="1">
      <c r="A123" s="164"/>
      <c r="B123" s="322" t="s">
        <v>102</v>
      </c>
      <c r="C123" s="697" t="s">
        <v>2209</v>
      </c>
      <c r="D123" s="698"/>
      <c r="E123" s="698"/>
      <c r="F123" s="698"/>
      <c r="G123" s="698"/>
      <c r="H123" s="698"/>
      <c r="I123" s="698"/>
      <c r="J123" s="698"/>
      <c r="K123" s="698"/>
      <c r="L123" s="698"/>
      <c r="M123" s="698"/>
      <c r="N123" s="698"/>
      <c r="O123" s="698"/>
      <c r="P123" s="698"/>
      <c r="Q123" s="698"/>
      <c r="R123" s="698"/>
      <c r="S123" s="698"/>
      <c r="T123" s="698"/>
      <c r="U123" s="698"/>
      <c r="V123" s="698"/>
      <c r="W123" s="698"/>
      <c r="X123" s="698"/>
      <c r="Y123" s="698"/>
      <c r="Z123" s="698"/>
      <c r="AA123" s="698"/>
      <c r="AB123" s="698"/>
      <c r="AC123" s="698"/>
      <c r="AD123" s="698"/>
      <c r="AE123" s="698"/>
      <c r="AF123" s="698"/>
      <c r="AG123" s="698"/>
      <c r="AH123" s="698"/>
      <c r="AI123" s="698"/>
      <c r="AJ123" s="698"/>
      <c r="AK123" s="699"/>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0" t="s">
        <v>2166</v>
      </c>
      <c r="C125" s="700"/>
      <c r="D125" s="700"/>
      <c r="E125" s="700"/>
      <c r="F125" s="700"/>
      <c r="G125" s="700"/>
      <c r="H125" s="700"/>
      <c r="I125" s="700"/>
      <c r="J125" s="700"/>
      <c r="K125" s="700"/>
      <c r="L125" s="224"/>
      <c r="M125" s="701"/>
      <c r="N125" s="702"/>
      <c r="O125" s="703" t="s">
        <v>118</v>
      </c>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183" t="str">
        <f>IF(S118="","",IF(S118="○","",IF(AM119=TRUE,"○","×")))</f>
        <v/>
      </c>
      <c r="AL125" s="164"/>
      <c r="AM125" s="647" t="s">
        <v>2012</v>
      </c>
      <c r="AN125" s="554"/>
      <c r="AO125" s="554"/>
      <c r="AP125" s="554"/>
      <c r="AQ125" s="554"/>
      <c r="AR125" s="554"/>
      <c r="AS125" s="554"/>
      <c r="AT125" s="554"/>
      <c r="AU125" s="554"/>
      <c r="AV125" s="554"/>
      <c r="AW125" s="554"/>
      <c r="AX125" s="554"/>
      <c r="AY125" s="554"/>
      <c r="AZ125" s="554"/>
      <c r="BA125" s="554"/>
      <c r="BB125" s="554"/>
      <c r="BC125" s="555"/>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5" t="s">
        <v>119</v>
      </c>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6" t="s">
        <v>121</v>
      </c>
      <c r="C129" s="927"/>
      <c r="D129" s="927"/>
      <c r="E129" s="927"/>
      <c r="F129" s="927"/>
      <c r="G129" s="927"/>
      <c r="H129" s="927"/>
      <c r="I129" s="927"/>
      <c r="J129" s="927"/>
      <c r="K129" s="927"/>
      <c r="L129" s="705" t="s">
        <v>2176</v>
      </c>
      <c r="M129" s="705"/>
      <c r="N129" s="705"/>
      <c r="O129" s="705"/>
      <c r="P129" s="705"/>
      <c r="Q129" s="705"/>
      <c r="R129" s="705"/>
      <c r="S129" s="705"/>
      <c r="T129" s="705"/>
      <c r="U129" s="705"/>
      <c r="V129" s="705"/>
      <c r="W129" s="705"/>
      <c r="X129" s="705"/>
      <c r="Y129" s="705"/>
      <c r="Z129" s="705"/>
      <c r="AA129" s="706"/>
      <c r="AB129" s="325">
        <f>SUM('別紙様式6-2 事業所個票１:事業所個票10'!AG37)</f>
        <v>0</v>
      </c>
      <c r="AC129" s="707" t="s">
        <v>2178</v>
      </c>
      <c r="AD129" s="708" t="str">
        <f>IF(AB130=0,"",IF(AB129&gt;=AB130,"○","×"))</f>
        <v/>
      </c>
      <c r="AE129" s="155"/>
      <c r="AF129" s="155"/>
      <c r="AG129" s="155"/>
      <c r="AH129" s="155"/>
      <c r="AI129" s="155"/>
      <c r="AJ129" s="155"/>
      <c r="AK129" s="155"/>
      <c r="AL129" s="155"/>
      <c r="AM129" s="326" t="str">
        <f>IF(OR(AD129="×",AD131="×"),"×","")</f>
        <v/>
      </c>
    </row>
    <row r="130" spans="1:56" ht="24.75" customHeight="1" thickBot="1">
      <c r="A130" s="155"/>
      <c r="B130" s="957"/>
      <c r="C130" s="958"/>
      <c r="D130" s="958"/>
      <c r="E130" s="958"/>
      <c r="F130" s="958"/>
      <c r="G130" s="958"/>
      <c r="H130" s="958"/>
      <c r="I130" s="958"/>
      <c r="J130" s="958"/>
      <c r="K130" s="958"/>
      <c r="L130" s="705" t="s">
        <v>2177</v>
      </c>
      <c r="M130" s="705"/>
      <c r="N130" s="705"/>
      <c r="O130" s="705"/>
      <c r="P130" s="705"/>
      <c r="Q130" s="705"/>
      <c r="R130" s="705"/>
      <c r="S130" s="705"/>
      <c r="T130" s="705"/>
      <c r="U130" s="705"/>
      <c r="V130" s="705"/>
      <c r="W130" s="705"/>
      <c r="X130" s="705"/>
      <c r="Y130" s="705"/>
      <c r="Z130" s="705"/>
      <c r="AA130" s="706"/>
      <c r="AB130" s="325">
        <f>SUM('別紙様式6-2 事業所個票１:事業所個票10'!CI6)</f>
        <v>0</v>
      </c>
      <c r="AC130" s="707"/>
      <c r="AD130" s="709"/>
      <c r="AE130" s="155"/>
      <c r="AF130" s="155"/>
      <c r="AG130" s="155"/>
      <c r="AH130" s="155"/>
      <c r="AI130" s="155"/>
      <c r="AJ130" s="155"/>
      <c r="AK130" s="155"/>
      <c r="AL130" s="155"/>
    </row>
    <row r="131" spans="1:56" ht="24.75" customHeight="1" thickBot="1">
      <c r="A131" s="155"/>
      <c r="B131" s="650" t="s">
        <v>2167</v>
      </c>
      <c r="C131" s="651"/>
      <c r="D131" s="651"/>
      <c r="E131" s="651"/>
      <c r="F131" s="651"/>
      <c r="G131" s="651"/>
      <c r="H131" s="651"/>
      <c r="I131" s="651"/>
      <c r="J131" s="651"/>
      <c r="K131" s="651"/>
      <c r="L131" s="705" t="s">
        <v>2176</v>
      </c>
      <c r="M131" s="705"/>
      <c r="N131" s="705"/>
      <c r="O131" s="705"/>
      <c r="P131" s="705"/>
      <c r="Q131" s="705"/>
      <c r="R131" s="705"/>
      <c r="S131" s="705"/>
      <c r="T131" s="705"/>
      <c r="U131" s="705"/>
      <c r="V131" s="705"/>
      <c r="W131" s="705"/>
      <c r="X131" s="705"/>
      <c r="Y131" s="705"/>
      <c r="Z131" s="705"/>
      <c r="AA131" s="706"/>
      <c r="AB131" s="325">
        <f>SUM('別紙様式6-2 事業所個票１:事業所個票10'!AO37)</f>
        <v>1</v>
      </c>
      <c r="AC131" s="707" t="s">
        <v>2178</v>
      </c>
      <c r="AD131" s="708" t="str">
        <f>IF(AB132=0,"",IF(AB131&gt;=AB132,"○","×"))</f>
        <v/>
      </c>
      <c r="AE131" s="155"/>
      <c r="AF131" s="327"/>
      <c r="AG131" s="155"/>
      <c r="AH131" s="155"/>
      <c r="AI131" s="155"/>
      <c r="AJ131" s="155"/>
      <c r="AK131" s="155"/>
      <c r="AL131" s="155"/>
    </row>
    <row r="132" spans="1:56" ht="24.75" customHeight="1" thickBot="1">
      <c r="A132" s="155"/>
      <c r="B132" s="656"/>
      <c r="C132" s="657"/>
      <c r="D132" s="657"/>
      <c r="E132" s="657"/>
      <c r="F132" s="657"/>
      <c r="G132" s="657"/>
      <c r="H132" s="657"/>
      <c r="I132" s="657"/>
      <c r="J132" s="657"/>
      <c r="K132" s="657"/>
      <c r="L132" s="705" t="s">
        <v>2177</v>
      </c>
      <c r="M132" s="705"/>
      <c r="N132" s="705"/>
      <c r="O132" s="705"/>
      <c r="P132" s="705"/>
      <c r="Q132" s="705"/>
      <c r="R132" s="705"/>
      <c r="S132" s="705"/>
      <c r="T132" s="705"/>
      <c r="U132" s="705"/>
      <c r="V132" s="705"/>
      <c r="W132" s="705"/>
      <c r="X132" s="705"/>
      <c r="Y132" s="705"/>
      <c r="Z132" s="705"/>
      <c r="AA132" s="706"/>
      <c r="AB132" s="325">
        <f>SUM('別紙様式6-2 事業所個票１:事業所個票10'!CI6)</f>
        <v>0</v>
      </c>
      <c r="AC132" s="707"/>
      <c r="AD132" s="709"/>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47" t="s">
        <v>2168</v>
      </c>
      <c r="AN134" s="554"/>
      <c r="AO134" s="554"/>
      <c r="AP134" s="554"/>
      <c r="AQ134" s="554"/>
      <c r="AR134" s="554"/>
      <c r="AS134" s="554"/>
      <c r="AT134" s="554"/>
      <c r="AU134" s="554"/>
      <c r="AV134" s="554"/>
      <c r="AW134" s="554"/>
      <c r="AX134" s="554"/>
      <c r="AY134" s="554"/>
      <c r="AZ134" s="554"/>
      <c r="BA134" s="554"/>
      <c r="BB134" s="554"/>
      <c r="BC134" s="555"/>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7" t="s">
        <v>124</v>
      </c>
      <c r="E138" s="687"/>
      <c r="F138" s="687"/>
      <c r="G138" s="687"/>
      <c r="H138" s="687"/>
      <c r="I138" s="687"/>
      <c r="J138" s="687"/>
      <c r="K138" s="687"/>
      <c r="L138" s="687"/>
      <c r="M138" s="687"/>
      <c r="N138" s="687"/>
      <c r="O138" s="687"/>
      <c r="P138" s="687"/>
      <c r="Q138" s="687"/>
      <c r="R138" s="687"/>
      <c r="S138" s="687"/>
      <c r="T138" s="687"/>
      <c r="U138" s="687"/>
      <c r="V138" s="687"/>
      <c r="W138" s="687"/>
      <c r="X138" s="687"/>
      <c r="Y138" s="687"/>
      <c r="Z138" s="687"/>
      <c r="AA138" s="687"/>
      <c r="AB138" s="687"/>
      <c r="AC138" s="687"/>
      <c r="AD138" s="687"/>
      <c r="AE138" s="687"/>
      <c r="AF138" s="687"/>
      <c r="AG138" s="687"/>
      <c r="AH138" s="687"/>
      <c r="AI138" s="687"/>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688"/>
      <c r="G139" s="688"/>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688"/>
      <c r="AD139" s="688"/>
      <c r="AE139" s="688"/>
      <c r="AF139" s="688"/>
      <c r="AG139" s="688"/>
      <c r="AH139" s="688"/>
      <c r="AI139" s="688"/>
      <c r="AJ139" s="688"/>
      <c r="AK139" s="348" t="s">
        <v>69</v>
      </c>
      <c r="AL139" s="164"/>
      <c r="AM139" s="69" t="b">
        <v>0</v>
      </c>
      <c r="AN139" s="689" t="s">
        <v>2171</v>
      </c>
      <c r="AO139" s="690"/>
      <c r="AP139" s="690"/>
      <c r="AQ139" s="690"/>
      <c r="AR139" s="690"/>
      <c r="AS139" s="690"/>
      <c r="AT139" s="690"/>
      <c r="AU139" s="690"/>
      <c r="AV139" s="690"/>
      <c r="AW139" s="690"/>
      <c r="AX139" s="690"/>
      <c r="AY139" s="690"/>
      <c r="AZ139" s="690"/>
      <c r="BA139" s="690"/>
      <c r="BB139" s="690"/>
      <c r="BC139" s="691"/>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5" t="s">
        <v>126</v>
      </c>
      <c r="C141" s="625"/>
      <c r="D141" s="625"/>
      <c r="E141" s="625"/>
      <c r="F141" s="625"/>
      <c r="G141" s="625"/>
      <c r="H141" s="625"/>
      <c r="I141" s="625"/>
      <c r="J141" s="625"/>
      <c r="K141" s="625"/>
      <c r="L141" s="625"/>
      <c r="M141" s="625"/>
      <c r="N141" s="625"/>
      <c r="O141" s="625"/>
      <c r="P141" s="625"/>
      <c r="Q141" s="625"/>
      <c r="R141" s="625"/>
      <c r="S141" s="625"/>
      <c r="T141" s="625"/>
      <c r="U141" s="625"/>
      <c r="V141" s="625"/>
      <c r="W141" s="625"/>
      <c r="X141" s="625"/>
      <c r="Y141" s="625"/>
      <c r="Z141" s="625"/>
      <c r="AA141" s="625"/>
      <c r="AB141" s="625"/>
      <c r="AC141" s="625"/>
      <c r="AD141" s="625"/>
      <c r="AE141" s="625"/>
      <c r="AF141" s="625"/>
      <c r="AG141" s="625"/>
      <c r="AH141" s="625"/>
      <c r="AI141" s="625"/>
      <c r="AJ141" s="625"/>
      <c r="AK141" s="625"/>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2" t="s">
        <v>127</v>
      </c>
      <c r="C143" s="693"/>
      <c r="D143" s="693"/>
      <c r="E143" s="693"/>
      <c r="F143" s="693"/>
      <c r="G143" s="693"/>
      <c r="H143" s="693"/>
      <c r="I143" s="693"/>
      <c r="J143" s="693"/>
      <c r="K143" s="693"/>
      <c r="L143" s="693"/>
      <c r="M143" s="693"/>
      <c r="N143" s="693"/>
      <c r="O143" s="693"/>
      <c r="P143" s="693"/>
      <c r="Q143" s="694"/>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89" t="s">
        <v>2179</v>
      </c>
      <c r="AN143" s="695"/>
      <c r="AO143" s="695"/>
      <c r="AP143" s="695"/>
      <c r="AQ143" s="695"/>
      <c r="AR143" s="695"/>
      <c r="AS143" s="695"/>
      <c r="AT143" s="695"/>
      <c r="AU143" s="695"/>
      <c r="AV143" s="695"/>
      <c r="AW143" s="695"/>
      <c r="AX143" s="695"/>
      <c r="AY143" s="695"/>
      <c r="AZ143" s="695"/>
      <c r="BA143" s="695"/>
      <c r="BB143" s="695"/>
      <c r="BC143" s="696"/>
    </row>
    <row r="144" spans="1:56" ht="16.5" customHeight="1" thickBot="1">
      <c r="A144" s="155"/>
      <c r="B144" s="683" t="s">
        <v>128</v>
      </c>
      <c r="C144" s="684"/>
      <c r="D144" s="684"/>
      <c r="E144" s="684"/>
      <c r="F144" s="684"/>
      <c r="G144" s="684"/>
      <c r="H144" s="684"/>
      <c r="I144" s="684"/>
      <c r="J144" s="684"/>
      <c r="K144" s="684"/>
      <c r="L144" s="684"/>
      <c r="M144" s="684"/>
      <c r="N144" s="684"/>
      <c r="O144" s="684"/>
      <c r="P144" s="684"/>
      <c r="Q144" s="685"/>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89" t="s">
        <v>2180</v>
      </c>
      <c r="AN144" s="695"/>
      <c r="AO144" s="695"/>
      <c r="AP144" s="695"/>
      <c r="AQ144" s="695"/>
      <c r="AR144" s="695"/>
      <c r="AS144" s="695"/>
      <c r="AT144" s="695"/>
      <c r="AU144" s="695"/>
      <c r="AV144" s="695"/>
      <c r="AW144" s="695"/>
      <c r="AX144" s="695"/>
      <c r="AY144" s="695"/>
      <c r="AZ144" s="695"/>
      <c r="BA144" s="695"/>
      <c r="BB144" s="695"/>
      <c r="BC144" s="696"/>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6" t="s">
        <v>129</v>
      </c>
      <c r="C146" s="686"/>
      <c r="D146" s="686"/>
      <c r="E146" s="686"/>
      <c r="F146" s="686"/>
      <c r="G146" s="686"/>
      <c r="H146" s="686"/>
      <c r="I146" s="686"/>
      <c r="J146" s="686"/>
      <c r="K146" s="686"/>
      <c r="L146" s="686"/>
      <c r="M146" s="686"/>
      <c r="N146" s="686"/>
      <c r="O146" s="686"/>
      <c r="P146" s="686"/>
      <c r="Q146" s="686"/>
      <c r="R146" s="686"/>
      <c r="S146" s="686"/>
      <c r="T146" s="686"/>
      <c r="U146" s="686"/>
      <c r="V146" s="686"/>
      <c r="W146" s="686"/>
      <c r="X146" s="686"/>
      <c r="Y146" s="686"/>
      <c r="Z146" s="686"/>
      <c r="AA146" s="686"/>
      <c r="AB146" s="686"/>
      <c r="AC146" s="686"/>
      <c r="AD146" s="686"/>
      <c r="AE146" s="686"/>
      <c r="AF146" s="686"/>
      <c r="AG146" s="686"/>
      <c r="AH146" s="686"/>
      <c r="AI146" s="686"/>
      <c r="AJ146" s="686"/>
      <c r="AK146" s="686"/>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4" t="str">
        <f>IF(SUM('別紙様式6-2 事業所個票１:事業所個票10'!CI10)=0,"該当","")</f>
        <v>該当</v>
      </c>
      <c r="AJ147" s="675"/>
      <c r="AK147" s="676"/>
      <c r="AL147" s="164"/>
    </row>
    <row r="148" spans="1:55" s="165" customFormat="1" ht="24" customHeight="1">
      <c r="A148" s="164"/>
      <c r="B148" s="254" t="s">
        <v>82</v>
      </c>
      <c r="C148" s="673" t="s">
        <v>131</v>
      </c>
      <c r="D148" s="673"/>
      <c r="E148" s="673"/>
      <c r="F148" s="673"/>
      <c r="G148" s="673"/>
      <c r="H148" s="673"/>
      <c r="I148" s="673"/>
      <c r="J148" s="673"/>
      <c r="K148" s="673"/>
      <c r="L148" s="673"/>
      <c r="M148" s="673"/>
      <c r="N148" s="673"/>
      <c r="O148" s="673"/>
      <c r="P148" s="673"/>
      <c r="Q148" s="673"/>
      <c r="R148" s="673"/>
      <c r="S148" s="673"/>
      <c r="T148" s="673"/>
      <c r="U148" s="673"/>
      <c r="V148" s="673"/>
      <c r="W148" s="673"/>
      <c r="X148" s="673"/>
      <c r="Y148" s="673"/>
      <c r="Z148" s="673"/>
      <c r="AA148" s="673"/>
      <c r="AB148" s="673"/>
      <c r="AC148" s="673"/>
      <c r="AD148" s="673"/>
      <c r="AE148" s="673"/>
      <c r="AF148" s="673"/>
      <c r="AG148" s="673"/>
      <c r="AH148" s="673"/>
      <c r="AI148" s="673"/>
      <c r="AJ148" s="673"/>
      <c r="AK148" s="673"/>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4" t="str">
        <f>IF(SUM('別紙様式6-2 事業所個票１:事業所個票10'!CI10)&gt;=1,"該当","")</f>
        <v/>
      </c>
      <c r="AJ150" s="675"/>
      <c r="AK150" s="676"/>
      <c r="AL150" s="164"/>
    </row>
    <row r="151" spans="1:55" s="165" customFormat="1" ht="39" customHeight="1" thickBot="1">
      <c r="A151" s="164"/>
      <c r="B151" s="254" t="s">
        <v>82</v>
      </c>
      <c r="C151" s="673" t="s">
        <v>2227</v>
      </c>
      <c r="D151" s="673"/>
      <c r="E151" s="673"/>
      <c r="F151" s="673"/>
      <c r="G151" s="673"/>
      <c r="H151" s="673"/>
      <c r="I151" s="673"/>
      <c r="J151" s="673"/>
      <c r="K151" s="673"/>
      <c r="L151" s="673"/>
      <c r="M151" s="673"/>
      <c r="N151" s="673"/>
      <c r="O151" s="673"/>
      <c r="P151" s="673"/>
      <c r="Q151" s="673"/>
      <c r="R151" s="673"/>
      <c r="S151" s="673"/>
      <c r="T151" s="673"/>
      <c r="U151" s="673"/>
      <c r="V151" s="673"/>
      <c r="W151" s="673"/>
      <c r="X151" s="673"/>
      <c r="Y151" s="673"/>
      <c r="Z151" s="673"/>
      <c r="AA151" s="673"/>
      <c r="AB151" s="673"/>
      <c r="AC151" s="673"/>
      <c r="AD151" s="673"/>
      <c r="AE151" s="673"/>
      <c r="AF151" s="673"/>
      <c r="AG151" s="673"/>
      <c r="AH151" s="673"/>
      <c r="AI151" s="673"/>
      <c r="AJ151" s="673"/>
      <c r="AK151" s="673"/>
      <c r="AL151" s="164"/>
      <c r="AN151" s="647" t="s">
        <v>2213</v>
      </c>
      <c r="AO151" s="648"/>
      <c r="AP151" s="648"/>
      <c r="AQ151" s="648"/>
      <c r="AR151" s="648"/>
      <c r="AS151" s="648"/>
      <c r="AT151" s="648"/>
      <c r="AU151" s="648"/>
      <c r="AV151" s="648"/>
      <c r="AW151" s="648"/>
      <c r="AX151" s="648"/>
      <c r="AY151" s="648"/>
      <c r="AZ151" s="648"/>
      <c r="BA151" s="648"/>
      <c r="BB151" s="648"/>
      <c r="BC151" s="649"/>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7" t="s">
        <v>133</v>
      </c>
      <c r="C153" s="678"/>
      <c r="D153" s="678"/>
      <c r="E153" s="679"/>
      <c r="F153" s="680" t="s">
        <v>134</v>
      </c>
      <c r="G153" s="681"/>
      <c r="H153" s="681"/>
      <c r="I153" s="681"/>
      <c r="J153" s="681"/>
      <c r="K153" s="681"/>
      <c r="L153" s="681"/>
      <c r="M153" s="681"/>
      <c r="N153" s="681"/>
      <c r="O153" s="681"/>
      <c r="P153" s="681"/>
      <c r="Q153" s="681"/>
      <c r="R153" s="681"/>
      <c r="S153" s="681"/>
      <c r="T153" s="681"/>
      <c r="U153" s="681"/>
      <c r="V153" s="681"/>
      <c r="W153" s="681"/>
      <c r="X153" s="681"/>
      <c r="Y153" s="681"/>
      <c r="Z153" s="681"/>
      <c r="AA153" s="681"/>
      <c r="AB153" s="681"/>
      <c r="AC153" s="681"/>
      <c r="AD153" s="681"/>
      <c r="AE153" s="681"/>
      <c r="AF153" s="681"/>
      <c r="AG153" s="681"/>
      <c r="AH153" s="681"/>
      <c r="AI153" s="681"/>
      <c r="AJ153" s="682"/>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33" t="s">
        <v>2013</v>
      </c>
      <c r="AO153" s="634"/>
      <c r="AP153" s="634"/>
      <c r="AQ153" s="634"/>
      <c r="AR153" s="634"/>
      <c r="AS153" s="634"/>
      <c r="AT153" s="634"/>
      <c r="AU153" s="634"/>
      <c r="AV153" s="634"/>
      <c r="AW153" s="634"/>
      <c r="AX153" s="634"/>
      <c r="AY153" s="634"/>
      <c r="AZ153" s="634"/>
      <c r="BA153" s="634"/>
      <c r="BB153" s="634"/>
      <c r="BC153" s="635"/>
    </row>
    <row r="154" spans="1:55" s="165" customFormat="1" ht="14.25" customHeight="1">
      <c r="A154" s="164"/>
      <c r="B154" s="650" t="s">
        <v>135</v>
      </c>
      <c r="C154" s="651"/>
      <c r="D154" s="651"/>
      <c r="E154" s="652"/>
      <c r="F154" s="359"/>
      <c r="G154" s="670" t="s">
        <v>2212</v>
      </c>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71"/>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653"/>
      <c r="C155" s="654"/>
      <c r="D155" s="654"/>
      <c r="E155" s="655"/>
      <c r="F155" s="360"/>
      <c r="G155" s="668" t="s">
        <v>136</v>
      </c>
      <c r="H155" s="668"/>
      <c r="I155" s="668"/>
      <c r="J155" s="668"/>
      <c r="K155" s="668"/>
      <c r="L155" s="668"/>
      <c r="M155" s="668"/>
      <c r="N155" s="668"/>
      <c r="O155" s="668"/>
      <c r="P155" s="668"/>
      <c r="Q155" s="668"/>
      <c r="R155" s="668"/>
      <c r="S155" s="668"/>
      <c r="T155" s="668"/>
      <c r="U155" s="668"/>
      <c r="V155" s="668"/>
      <c r="W155" s="668"/>
      <c r="X155" s="668"/>
      <c r="Y155" s="668"/>
      <c r="Z155" s="668"/>
      <c r="AA155" s="668"/>
      <c r="AB155" s="668"/>
      <c r="AC155" s="668"/>
      <c r="AD155" s="668"/>
      <c r="AE155" s="668"/>
      <c r="AF155" s="668"/>
      <c r="AG155" s="668"/>
      <c r="AH155" s="668"/>
      <c r="AI155" s="668"/>
      <c r="AJ155" s="668"/>
      <c r="AK155" s="361"/>
      <c r="AL155" s="164"/>
      <c r="AM155" s="533" t="b">
        <v>0</v>
      </c>
      <c r="AN155" s="662"/>
      <c r="AO155" s="662"/>
      <c r="AP155" s="662"/>
      <c r="AQ155" s="662"/>
      <c r="AR155" s="662"/>
      <c r="AS155" s="662"/>
      <c r="AT155" s="662"/>
      <c r="AU155" s="662"/>
      <c r="AV155" s="662"/>
      <c r="AW155" s="662"/>
      <c r="AX155" s="662"/>
      <c r="AY155" s="662"/>
      <c r="AZ155" s="662"/>
      <c r="BA155" s="662"/>
      <c r="BB155" s="662"/>
      <c r="BC155" s="662"/>
    </row>
    <row r="156" spans="1:55" s="165" customFormat="1" ht="13.5" customHeight="1">
      <c r="A156" s="164"/>
      <c r="B156" s="653"/>
      <c r="C156" s="654"/>
      <c r="D156" s="654"/>
      <c r="E156" s="655"/>
      <c r="F156" s="360"/>
      <c r="G156" s="668" t="s">
        <v>137</v>
      </c>
      <c r="H156" s="668"/>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361"/>
      <c r="AL156" s="164"/>
      <c r="AM156" s="533" t="b">
        <v>0</v>
      </c>
      <c r="AN156" s="662"/>
      <c r="AO156" s="662"/>
      <c r="AP156" s="662"/>
      <c r="AQ156" s="662"/>
      <c r="AR156" s="662"/>
      <c r="AS156" s="662"/>
      <c r="AT156" s="662"/>
      <c r="AU156" s="662"/>
      <c r="AV156" s="662"/>
      <c r="AW156" s="662"/>
      <c r="AX156" s="662"/>
      <c r="AY156" s="662"/>
      <c r="AZ156" s="662"/>
      <c r="BA156" s="662"/>
      <c r="BB156" s="662"/>
      <c r="BC156" s="662"/>
    </row>
    <row r="157" spans="1:55" s="165" customFormat="1" ht="13.5" customHeight="1">
      <c r="A157" s="164"/>
      <c r="B157" s="656"/>
      <c r="C157" s="657"/>
      <c r="D157" s="657"/>
      <c r="E157" s="658"/>
      <c r="F157" s="362"/>
      <c r="G157" s="672" t="s">
        <v>138</v>
      </c>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c r="AG157" s="672"/>
      <c r="AH157" s="672"/>
      <c r="AI157" s="672"/>
      <c r="AJ157" s="672"/>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650" t="s">
        <v>139</v>
      </c>
      <c r="C158" s="651"/>
      <c r="D158" s="651"/>
      <c r="E158" s="652"/>
      <c r="F158" s="364"/>
      <c r="G158" s="667" t="s">
        <v>2218</v>
      </c>
      <c r="H158" s="667"/>
      <c r="I158" s="667"/>
      <c r="J158" s="667"/>
      <c r="K158" s="667"/>
      <c r="L158" s="667"/>
      <c r="M158" s="667"/>
      <c r="N158" s="667"/>
      <c r="O158" s="667"/>
      <c r="P158" s="667"/>
      <c r="Q158" s="667"/>
      <c r="R158" s="667"/>
      <c r="S158" s="667"/>
      <c r="T158" s="667"/>
      <c r="U158" s="667"/>
      <c r="V158" s="667"/>
      <c r="W158" s="667"/>
      <c r="X158" s="667"/>
      <c r="Y158" s="667"/>
      <c r="Z158" s="667"/>
      <c r="AA158" s="667"/>
      <c r="AB158" s="667"/>
      <c r="AC158" s="667"/>
      <c r="AD158" s="667"/>
      <c r="AE158" s="667"/>
      <c r="AF158" s="667"/>
      <c r="AG158" s="667"/>
      <c r="AH158" s="667"/>
      <c r="AI158" s="667"/>
      <c r="AJ158" s="667"/>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653"/>
      <c r="C159" s="654"/>
      <c r="D159" s="654"/>
      <c r="E159" s="655"/>
      <c r="F159" s="360"/>
      <c r="G159" s="668" t="s">
        <v>140</v>
      </c>
      <c r="H159" s="668"/>
      <c r="I159" s="668"/>
      <c r="J159" s="668"/>
      <c r="K159" s="668"/>
      <c r="L159" s="668"/>
      <c r="M159" s="668"/>
      <c r="N159" s="668"/>
      <c r="O159" s="668"/>
      <c r="P159" s="668"/>
      <c r="Q159" s="668"/>
      <c r="R159" s="668"/>
      <c r="S159" s="668"/>
      <c r="T159" s="668"/>
      <c r="U159" s="668"/>
      <c r="V159" s="668"/>
      <c r="W159" s="668"/>
      <c r="X159" s="668"/>
      <c r="Y159" s="668"/>
      <c r="Z159" s="668"/>
      <c r="AA159" s="668"/>
      <c r="AB159" s="668"/>
      <c r="AC159" s="668"/>
      <c r="AD159" s="668"/>
      <c r="AE159" s="668"/>
      <c r="AF159" s="668"/>
      <c r="AG159" s="668"/>
      <c r="AH159" s="668"/>
      <c r="AI159" s="668"/>
      <c r="AJ159" s="668"/>
      <c r="AK159" s="366"/>
      <c r="AL159" s="164"/>
      <c r="AM159" s="533" t="b">
        <v>0</v>
      </c>
      <c r="AN159" s="662"/>
      <c r="AO159" s="662"/>
      <c r="AP159" s="662"/>
      <c r="AQ159" s="662"/>
      <c r="AR159" s="662"/>
      <c r="AS159" s="662"/>
      <c r="AT159" s="662"/>
      <c r="AU159" s="662"/>
      <c r="AV159" s="662"/>
      <c r="AW159" s="662"/>
      <c r="AX159" s="662"/>
      <c r="AY159" s="662"/>
      <c r="AZ159" s="662"/>
      <c r="BA159" s="662"/>
      <c r="BB159" s="662"/>
      <c r="BC159" s="662"/>
    </row>
    <row r="160" spans="1:55" s="165" customFormat="1" ht="13.5" customHeight="1">
      <c r="A160" s="164"/>
      <c r="B160" s="653"/>
      <c r="C160" s="654"/>
      <c r="D160" s="654"/>
      <c r="E160" s="655"/>
      <c r="F160" s="360"/>
      <c r="G160" s="668" t="s">
        <v>141</v>
      </c>
      <c r="H160" s="668"/>
      <c r="I160" s="668"/>
      <c r="J160" s="668"/>
      <c r="K160" s="668"/>
      <c r="L160" s="668"/>
      <c r="M160" s="668"/>
      <c r="N160" s="668"/>
      <c r="O160" s="668"/>
      <c r="P160" s="668"/>
      <c r="Q160" s="668"/>
      <c r="R160" s="668"/>
      <c r="S160" s="668"/>
      <c r="T160" s="668"/>
      <c r="U160" s="668"/>
      <c r="V160" s="668"/>
      <c r="W160" s="668"/>
      <c r="X160" s="668"/>
      <c r="Y160" s="668"/>
      <c r="Z160" s="668"/>
      <c r="AA160" s="668"/>
      <c r="AB160" s="668"/>
      <c r="AC160" s="668"/>
      <c r="AD160" s="668"/>
      <c r="AE160" s="668"/>
      <c r="AF160" s="668"/>
      <c r="AG160" s="668"/>
      <c r="AH160" s="668"/>
      <c r="AI160" s="668"/>
      <c r="AJ160" s="668"/>
      <c r="AK160" s="361"/>
      <c r="AL160" s="164"/>
      <c r="AM160" s="533" t="b">
        <v>0</v>
      </c>
      <c r="AN160" s="662"/>
      <c r="AO160" s="662"/>
      <c r="AP160" s="662"/>
      <c r="AQ160" s="662"/>
      <c r="AR160" s="662"/>
      <c r="AS160" s="662"/>
      <c r="AT160" s="662"/>
      <c r="AU160" s="662"/>
      <c r="AV160" s="662"/>
      <c r="AW160" s="662"/>
      <c r="AX160" s="662"/>
      <c r="AY160" s="662"/>
      <c r="AZ160" s="662"/>
      <c r="BA160" s="662"/>
      <c r="BB160" s="662"/>
      <c r="BC160" s="662"/>
    </row>
    <row r="161" spans="1:55" s="165" customFormat="1" ht="13.5" customHeight="1">
      <c r="A161" s="164"/>
      <c r="B161" s="656"/>
      <c r="C161" s="657"/>
      <c r="D161" s="657"/>
      <c r="E161" s="658"/>
      <c r="F161" s="367"/>
      <c r="G161" s="669" t="s">
        <v>142</v>
      </c>
      <c r="H161" s="669"/>
      <c r="I161" s="669"/>
      <c r="J161" s="669"/>
      <c r="K161" s="669"/>
      <c r="L161" s="669"/>
      <c r="M161" s="669"/>
      <c r="N161" s="669"/>
      <c r="O161" s="669"/>
      <c r="P161" s="669"/>
      <c r="Q161" s="669"/>
      <c r="R161" s="669"/>
      <c r="S161" s="669"/>
      <c r="T161" s="669"/>
      <c r="U161" s="669"/>
      <c r="V161" s="669"/>
      <c r="W161" s="669"/>
      <c r="X161" s="669"/>
      <c r="Y161" s="669"/>
      <c r="Z161" s="669"/>
      <c r="AA161" s="669"/>
      <c r="AB161" s="669"/>
      <c r="AC161" s="669"/>
      <c r="AD161" s="669"/>
      <c r="AE161" s="669"/>
      <c r="AF161" s="669"/>
      <c r="AG161" s="669"/>
      <c r="AH161" s="669"/>
      <c r="AI161" s="669"/>
      <c r="AJ161" s="669"/>
      <c r="AK161" s="666"/>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650" t="s">
        <v>143</v>
      </c>
      <c r="C162" s="651"/>
      <c r="D162" s="651"/>
      <c r="E162" s="652"/>
      <c r="F162" s="368"/>
      <c r="G162" s="667" t="s">
        <v>144</v>
      </c>
      <c r="H162" s="667"/>
      <c r="I162" s="667"/>
      <c r="J162" s="667"/>
      <c r="K162" s="667"/>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7"/>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653"/>
      <c r="C163" s="654"/>
      <c r="D163" s="654"/>
      <c r="E163" s="655"/>
      <c r="F163" s="360"/>
      <c r="G163" s="668" t="s">
        <v>145</v>
      </c>
      <c r="H163" s="668"/>
      <c r="I163" s="668"/>
      <c r="J163" s="668"/>
      <c r="K163" s="668"/>
      <c r="L163" s="668"/>
      <c r="M163" s="668"/>
      <c r="N163" s="668"/>
      <c r="O163" s="668"/>
      <c r="P163" s="668"/>
      <c r="Q163" s="668"/>
      <c r="R163" s="668"/>
      <c r="S163" s="668"/>
      <c r="T163" s="668"/>
      <c r="U163" s="668"/>
      <c r="V163" s="668"/>
      <c r="W163" s="668"/>
      <c r="X163" s="668"/>
      <c r="Y163" s="668"/>
      <c r="Z163" s="668"/>
      <c r="AA163" s="668"/>
      <c r="AB163" s="668"/>
      <c r="AC163" s="668"/>
      <c r="AD163" s="668"/>
      <c r="AE163" s="668"/>
      <c r="AF163" s="668"/>
      <c r="AG163" s="668"/>
      <c r="AH163" s="668"/>
      <c r="AI163" s="668"/>
      <c r="AJ163" s="668"/>
      <c r="AK163" s="361"/>
      <c r="AL163" s="164"/>
      <c r="AM163" s="533" t="b">
        <v>0</v>
      </c>
      <c r="AN163" s="662"/>
      <c r="AO163" s="662"/>
      <c r="AP163" s="662"/>
      <c r="AQ163" s="662"/>
      <c r="AR163" s="662"/>
      <c r="AS163" s="662"/>
      <c r="AT163" s="662"/>
      <c r="AU163" s="662"/>
      <c r="AV163" s="662"/>
      <c r="AW163" s="662"/>
      <c r="AX163" s="662"/>
      <c r="AY163" s="662"/>
      <c r="AZ163" s="662"/>
      <c r="BA163" s="662"/>
      <c r="BB163" s="662"/>
      <c r="BC163" s="662"/>
    </row>
    <row r="164" spans="1:55" s="165" customFormat="1" ht="13.5" customHeight="1">
      <c r="A164" s="164"/>
      <c r="B164" s="653"/>
      <c r="C164" s="654"/>
      <c r="D164" s="654"/>
      <c r="E164" s="655"/>
      <c r="F164" s="360"/>
      <c r="G164" s="668" t="s">
        <v>146</v>
      </c>
      <c r="H164" s="668"/>
      <c r="I164" s="668"/>
      <c r="J164" s="668"/>
      <c r="K164" s="668"/>
      <c r="L164" s="668"/>
      <c r="M164" s="668"/>
      <c r="N164" s="668"/>
      <c r="O164" s="668"/>
      <c r="P164" s="668"/>
      <c r="Q164" s="668"/>
      <c r="R164" s="668"/>
      <c r="S164" s="668"/>
      <c r="T164" s="668"/>
      <c r="U164" s="668"/>
      <c r="V164" s="668"/>
      <c r="W164" s="668"/>
      <c r="X164" s="668"/>
      <c r="Y164" s="668"/>
      <c r="Z164" s="668"/>
      <c r="AA164" s="668"/>
      <c r="AB164" s="668"/>
      <c r="AC164" s="668"/>
      <c r="AD164" s="668"/>
      <c r="AE164" s="668"/>
      <c r="AF164" s="668"/>
      <c r="AG164" s="668"/>
      <c r="AH164" s="668"/>
      <c r="AI164" s="668"/>
      <c r="AJ164" s="668"/>
      <c r="AK164" s="361"/>
      <c r="AL164" s="164"/>
      <c r="AM164" s="533" t="b">
        <v>0</v>
      </c>
      <c r="AN164" s="662"/>
      <c r="AO164" s="662"/>
      <c r="AP164" s="662"/>
      <c r="AQ164" s="662"/>
      <c r="AR164" s="662"/>
      <c r="AS164" s="662"/>
      <c r="AT164" s="662"/>
      <c r="AU164" s="662"/>
      <c r="AV164" s="662"/>
      <c r="AW164" s="662"/>
      <c r="AX164" s="662"/>
      <c r="AY164" s="662"/>
      <c r="AZ164" s="662"/>
      <c r="BA164" s="662"/>
      <c r="BB164" s="662"/>
      <c r="BC164" s="662"/>
    </row>
    <row r="165" spans="1:55" s="165" customFormat="1" ht="13.5" customHeight="1">
      <c r="A165" s="164"/>
      <c r="B165" s="653"/>
      <c r="C165" s="654"/>
      <c r="D165" s="654"/>
      <c r="E165" s="655"/>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656"/>
      <c r="C166" s="657"/>
      <c r="D166" s="657"/>
      <c r="E166" s="658"/>
      <c r="F166" s="362"/>
      <c r="G166" s="664" t="s">
        <v>2211</v>
      </c>
      <c r="H166" s="664"/>
      <c r="I166" s="664"/>
      <c r="J166" s="664"/>
      <c r="K166" s="664"/>
      <c r="L166" s="664"/>
      <c r="M166" s="664"/>
      <c r="N166" s="664"/>
      <c r="O166" s="664"/>
      <c r="P166" s="664"/>
      <c r="Q166" s="664"/>
      <c r="R166" s="664"/>
      <c r="S166" s="664"/>
      <c r="T166" s="664"/>
      <c r="U166" s="664"/>
      <c r="V166" s="664"/>
      <c r="W166" s="664"/>
      <c r="X166" s="664"/>
      <c r="Y166" s="664"/>
      <c r="Z166" s="664"/>
      <c r="AA166" s="664"/>
      <c r="AB166" s="664"/>
      <c r="AC166" s="664"/>
      <c r="AD166" s="664"/>
      <c r="AE166" s="664"/>
      <c r="AF166" s="664"/>
      <c r="AG166" s="664"/>
      <c r="AH166" s="664"/>
      <c r="AI166" s="664"/>
      <c r="AJ166" s="664"/>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650" t="s">
        <v>148</v>
      </c>
      <c r="C167" s="651"/>
      <c r="D167" s="651"/>
      <c r="E167" s="652"/>
      <c r="F167" s="364"/>
      <c r="G167" s="665" t="s">
        <v>2217</v>
      </c>
      <c r="H167" s="665"/>
      <c r="I167" s="665"/>
      <c r="J167" s="665"/>
      <c r="K167" s="665"/>
      <c r="L167" s="665"/>
      <c r="M167" s="665"/>
      <c r="N167" s="665"/>
      <c r="O167" s="665"/>
      <c r="P167" s="665"/>
      <c r="Q167" s="665"/>
      <c r="R167" s="665"/>
      <c r="S167" s="665"/>
      <c r="T167" s="665"/>
      <c r="U167" s="665"/>
      <c r="V167" s="665"/>
      <c r="W167" s="665"/>
      <c r="X167" s="665"/>
      <c r="Y167" s="665"/>
      <c r="Z167" s="665"/>
      <c r="AA167" s="665"/>
      <c r="AB167" s="665"/>
      <c r="AC167" s="665"/>
      <c r="AD167" s="665"/>
      <c r="AE167" s="665"/>
      <c r="AF167" s="665"/>
      <c r="AG167" s="665"/>
      <c r="AH167" s="665"/>
      <c r="AI167" s="665"/>
      <c r="AJ167" s="665"/>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653"/>
      <c r="C168" s="654"/>
      <c r="D168" s="654"/>
      <c r="E168" s="655"/>
      <c r="F168" s="360"/>
      <c r="G168" s="661" t="s">
        <v>149</v>
      </c>
      <c r="H168" s="661"/>
      <c r="I168" s="661"/>
      <c r="J168" s="661"/>
      <c r="K168" s="661"/>
      <c r="L168" s="661"/>
      <c r="M168" s="661"/>
      <c r="N168" s="661"/>
      <c r="O168" s="661"/>
      <c r="P168" s="661"/>
      <c r="Q168" s="661"/>
      <c r="R168" s="661"/>
      <c r="S168" s="661"/>
      <c r="T168" s="661"/>
      <c r="U168" s="661"/>
      <c r="V168" s="661"/>
      <c r="W168" s="661"/>
      <c r="X168" s="661"/>
      <c r="Y168" s="661"/>
      <c r="Z168" s="661"/>
      <c r="AA168" s="661"/>
      <c r="AB168" s="661"/>
      <c r="AC168" s="661"/>
      <c r="AD168" s="661"/>
      <c r="AE168" s="661"/>
      <c r="AF168" s="661"/>
      <c r="AG168" s="661"/>
      <c r="AH168" s="661"/>
      <c r="AI168" s="661"/>
      <c r="AJ168" s="661"/>
      <c r="AK168" s="366"/>
      <c r="AL168" s="155"/>
      <c r="AM168" s="533" t="b">
        <v>0</v>
      </c>
      <c r="AN168" s="662"/>
      <c r="AO168" s="662"/>
      <c r="AP168" s="662"/>
      <c r="AQ168" s="662"/>
      <c r="AR168" s="662"/>
      <c r="AS168" s="662"/>
      <c r="AT168" s="662"/>
      <c r="AU168" s="662"/>
      <c r="AV168" s="662"/>
      <c r="AW168" s="662"/>
      <c r="AX168" s="662"/>
      <c r="AY168" s="662"/>
      <c r="AZ168" s="662"/>
      <c r="BA168" s="662"/>
      <c r="BB168" s="662"/>
      <c r="BC168" s="662"/>
    </row>
    <row r="169" spans="1:55" s="165" customFormat="1" ht="13.5" customHeight="1">
      <c r="A169" s="164"/>
      <c r="B169" s="653"/>
      <c r="C169" s="654"/>
      <c r="D169" s="654"/>
      <c r="E169" s="655"/>
      <c r="F169" s="360"/>
      <c r="G169" s="661" t="s">
        <v>150</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370"/>
      <c r="AL169" s="164"/>
      <c r="AM169" s="533" t="b">
        <v>0</v>
      </c>
      <c r="AN169" s="662"/>
      <c r="AO169" s="662"/>
      <c r="AP169" s="662"/>
      <c r="AQ169" s="662"/>
      <c r="AR169" s="662"/>
      <c r="AS169" s="662"/>
      <c r="AT169" s="662"/>
      <c r="AU169" s="662"/>
      <c r="AV169" s="662"/>
      <c r="AW169" s="662"/>
      <c r="AX169" s="662"/>
      <c r="AY169" s="662"/>
      <c r="AZ169" s="662"/>
      <c r="BA169" s="662"/>
      <c r="BB169" s="662"/>
      <c r="BC169" s="662"/>
    </row>
    <row r="170" spans="1:55" s="165" customFormat="1" ht="13.5" customHeight="1">
      <c r="A170" s="164"/>
      <c r="B170" s="656"/>
      <c r="C170" s="657"/>
      <c r="D170" s="657"/>
      <c r="E170" s="658"/>
      <c r="F170" s="367"/>
      <c r="G170" s="664" t="s">
        <v>151</v>
      </c>
      <c r="H170" s="664"/>
      <c r="I170" s="664"/>
      <c r="J170" s="664"/>
      <c r="K170" s="664"/>
      <c r="L170" s="664"/>
      <c r="M170" s="664"/>
      <c r="N170" s="664"/>
      <c r="O170" s="664"/>
      <c r="P170" s="664"/>
      <c r="Q170" s="664"/>
      <c r="R170" s="664"/>
      <c r="S170" s="664"/>
      <c r="T170" s="664"/>
      <c r="U170" s="664"/>
      <c r="V170" s="664"/>
      <c r="W170" s="664"/>
      <c r="X170" s="664"/>
      <c r="Y170" s="664"/>
      <c r="Z170" s="664"/>
      <c r="AA170" s="664"/>
      <c r="AB170" s="664"/>
      <c r="AC170" s="664"/>
      <c r="AD170" s="664"/>
      <c r="AE170" s="664"/>
      <c r="AF170" s="664"/>
      <c r="AG170" s="664"/>
      <c r="AH170" s="664"/>
      <c r="AI170" s="664"/>
      <c r="AJ170" s="664"/>
      <c r="AK170" s="666"/>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650" t="s">
        <v>152</v>
      </c>
      <c r="C171" s="651"/>
      <c r="D171" s="651"/>
      <c r="E171" s="652"/>
      <c r="F171" s="368"/>
      <c r="G171" s="659" t="s">
        <v>153</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653"/>
      <c r="C172" s="654"/>
      <c r="D172" s="654"/>
      <c r="E172" s="655"/>
      <c r="F172" s="360"/>
      <c r="G172" s="661" t="s">
        <v>154</v>
      </c>
      <c r="H172" s="661"/>
      <c r="I172" s="661"/>
      <c r="J172" s="661"/>
      <c r="K172" s="661"/>
      <c r="L172" s="661"/>
      <c r="M172" s="661"/>
      <c r="N172" s="661"/>
      <c r="O172" s="661"/>
      <c r="P172" s="661"/>
      <c r="Q172" s="661"/>
      <c r="R172" s="661"/>
      <c r="S172" s="661"/>
      <c r="T172" s="661"/>
      <c r="U172" s="661"/>
      <c r="V172" s="661"/>
      <c r="W172" s="661"/>
      <c r="X172" s="661"/>
      <c r="Y172" s="661"/>
      <c r="Z172" s="661"/>
      <c r="AA172" s="661"/>
      <c r="AB172" s="661"/>
      <c r="AC172" s="661"/>
      <c r="AD172" s="661"/>
      <c r="AE172" s="661"/>
      <c r="AF172" s="661"/>
      <c r="AG172" s="661"/>
      <c r="AH172" s="661"/>
      <c r="AI172" s="661"/>
      <c r="AJ172" s="661"/>
      <c r="AK172" s="361"/>
      <c r="AL172" s="164"/>
      <c r="AM172" s="533" t="b">
        <v>0</v>
      </c>
      <c r="AN172" s="662"/>
      <c r="AO172" s="662"/>
      <c r="AP172" s="662"/>
      <c r="AQ172" s="662"/>
      <c r="AR172" s="662"/>
      <c r="AS172" s="662"/>
      <c r="AT172" s="662"/>
      <c r="AU172" s="662"/>
      <c r="AV172" s="662"/>
      <c r="AW172" s="662"/>
      <c r="AX172" s="662"/>
      <c r="AY172" s="662"/>
      <c r="AZ172" s="662"/>
      <c r="BA172" s="662"/>
      <c r="BB172" s="662"/>
      <c r="BC172" s="662"/>
    </row>
    <row r="173" spans="1:55" s="165" customFormat="1" ht="13.5" customHeight="1">
      <c r="A173" s="164"/>
      <c r="B173" s="653"/>
      <c r="C173" s="654"/>
      <c r="D173" s="654"/>
      <c r="E173" s="655"/>
      <c r="F173" s="360"/>
      <c r="G173" s="661" t="s">
        <v>155</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361"/>
      <c r="AL173" s="164"/>
      <c r="AM173" s="533" t="b">
        <v>0</v>
      </c>
      <c r="AN173" s="662"/>
      <c r="AO173" s="662"/>
      <c r="AP173" s="662"/>
      <c r="AQ173" s="662"/>
      <c r="AR173" s="662"/>
      <c r="AS173" s="662"/>
      <c r="AT173" s="662"/>
      <c r="AU173" s="662"/>
      <c r="AV173" s="662"/>
      <c r="AW173" s="662"/>
      <c r="AX173" s="662"/>
      <c r="AY173" s="662"/>
      <c r="AZ173" s="662"/>
      <c r="BA173" s="662"/>
      <c r="BB173" s="662"/>
      <c r="BC173" s="662"/>
    </row>
    <row r="174" spans="1:55" s="165" customFormat="1" ht="13.5" customHeight="1">
      <c r="A174" s="164"/>
      <c r="B174" s="656"/>
      <c r="C174" s="657"/>
      <c r="D174" s="657"/>
      <c r="E174" s="658"/>
      <c r="F174" s="367"/>
      <c r="G174" s="664" t="s">
        <v>156</v>
      </c>
      <c r="H174" s="664"/>
      <c r="I174" s="664"/>
      <c r="J174" s="664"/>
      <c r="K174" s="664"/>
      <c r="L174" s="664"/>
      <c r="M174" s="664"/>
      <c r="N174" s="664"/>
      <c r="O174" s="664"/>
      <c r="P174" s="664"/>
      <c r="Q174" s="664"/>
      <c r="R174" s="664"/>
      <c r="S174" s="664"/>
      <c r="T174" s="664"/>
      <c r="U174" s="664"/>
      <c r="V174" s="664"/>
      <c r="W174" s="664"/>
      <c r="X174" s="664"/>
      <c r="Y174" s="664"/>
      <c r="Z174" s="664"/>
      <c r="AA174" s="664"/>
      <c r="AB174" s="664"/>
      <c r="AC174" s="664"/>
      <c r="AD174" s="664"/>
      <c r="AE174" s="664"/>
      <c r="AF174" s="664"/>
      <c r="AG174" s="664"/>
      <c r="AH174" s="664"/>
      <c r="AI174" s="664"/>
      <c r="AJ174" s="664"/>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650" t="s">
        <v>157</v>
      </c>
      <c r="C175" s="651"/>
      <c r="D175" s="651"/>
      <c r="E175" s="652"/>
      <c r="F175" s="368"/>
      <c r="G175" s="659" t="s">
        <v>2216</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660"/>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653"/>
      <c r="C176" s="654"/>
      <c r="D176" s="654"/>
      <c r="E176" s="655"/>
      <c r="F176" s="360"/>
      <c r="G176" s="661" t="s">
        <v>158</v>
      </c>
      <c r="H176" s="661"/>
      <c r="I176" s="661"/>
      <c r="J176" s="661"/>
      <c r="K176" s="661"/>
      <c r="L176" s="661"/>
      <c r="M176" s="661"/>
      <c r="N176" s="661"/>
      <c r="O176" s="661"/>
      <c r="P176" s="661"/>
      <c r="Q176" s="661"/>
      <c r="R176" s="661"/>
      <c r="S176" s="661"/>
      <c r="T176" s="661"/>
      <c r="U176" s="661"/>
      <c r="V176" s="661"/>
      <c r="W176" s="661"/>
      <c r="X176" s="661"/>
      <c r="Y176" s="661"/>
      <c r="Z176" s="661"/>
      <c r="AA176" s="661"/>
      <c r="AB176" s="661"/>
      <c r="AC176" s="661"/>
      <c r="AD176" s="661"/>
      <c r="AE176" s="661"/>
      <c r="AF176" s="661"/>
      <c r="AG176" s="661"/>
      <c r="AH176" s="661"/>
      <c r="AI176" s="661"/>
      <c r="AJ176" s="661"/>
      <c r="AK176" s="361"/>
      <c r="AL176" s="164"/>
      <c r="AM176" s="533" t="b">
        <v>0</v>
      </c>
      <c r="AN176" s="662"/>
      <c r="AO176" s="662"/>
      <c r="AP176" s="662"/>
      <c r="AQ176" s="662"/>
      <c r="AR176" s="662"/>
      <c r="AS176" s="662"/>
      <c r="AT176" s="662"/>
      <c r="AU176" s="662"/>
      <c r="AV176" s="662"/>
      <c r="AW176" s="662"/>
      <c r="AX176" s="662"/>
      <c r="AY176" s="662"/>
      <c r="AZ176" s="662"/>
      <c r="BA176" s="662"/>
      <c r="BB176" s="662"/>
      <c r="BC176" s="662"/>
    </row>
    <row r="177" spans="1:59" ht="13.5" customHeight="1">
      <c r="A177" s="155"/>
      <c r="B177" s="653"/>
      <c r="C177" s="654"/>
      <c r="D177" s="654"/>
      <c r="E177" s="655"/>
      <c r="F177" s="360"/>
      <c r="G177" s="661" t="s">
        <v>2215</v>
      </c>
      <c r="H177" s="661"/>
      <c r="I177" s="661"/>
      <c r="J177" s="661"/>
      <c r="K177" s="661"/>
      <c r="L177" s="661"/>
      <c r="M177" s="661"/>
      <c r="N177" s="661"/>
      <c r="O177" s="661"/>
      <c r="P177" s="661"/>
      <c r="Q177" s="661"/>
      <c r="R177" s="661"/>
      <c r="S177" s="661"/>
      <c r="T177" s="661"/>
      <c r="U177" s="661"/>
      <c r="V177" s="661"/>
      <c r="W177" s="661"/>
      <c r="X177" s="661"/>
      <c r="Y177" s="661"/>
      <c r="Z177" s="661"/>
      <c r="AA177" s="661"/>
      <c r="AB177" s="661"/>
      <c r="AC177" s="661"/>
      <c r="AD177" s="661"/>
      <c r="AE177" s="661"/>
      <c r="AF177" s="661"/>
      <c r="AG177" s="661"/>
      <c r="AH177" s="661"/>
      <c r="AI177" s="661"/>
      <c r="AJ177" s="661"/>
      <c r="AK177" s="361"/>
      <c r="AL177" s="164"/>
      <c r="AM177" s="533" t="b">
        <v>0</v>
      </c>
      <c r="AN177" s="662"/>
      <c r="AO177" s="662"/>
      <c r="AP177" s="662"/>
      <c r="AQ177" s="662"/>
      <c r="AR177" s="662"/>
      <c r="AS177" s="662"/>
      <c r="AT177" s="662"/>
      <c r="AU177" s="662"/>
      <c r="AV177" s="662"/>
      <c r="AW177" s="662"/>
      <c r="AX177" s="662"/>
      <c r="AY177" s="662"/>
      <c r="AZ177" s="662"/>
      <c r="BA177" s="662"/>
      <c r="BB177" s="662"/>
      <c r="BC177" s="662"/>
    </row>
    <row r="178" spans="1:59" ht="13.5" customHeight="1" thickBot="1">
      <c r="A178" s="155"/>
      <c r="B178" s="656"/>
      <c r="C178" s="657"/>
      <c r="D178" s="657"/>
      <c r="E178" s="658"/>
      <c r="F178" s="372"/>
      <c r="G178" s="663" t="s">
        <v>2214</v>
      </c>
      <c r="H178" s="663"/>
      <c r="I178" s="663"/>
      <c r="J178" s="663"/>
      <c r="K178" s="663"/>
      <c r="L178" s="663"/>
      <c r="M178" s="663"/>
      <c r="N178" s="663"/>
      <c r="O178" s="663"/>
      <c r="P178" s="663"/>
      <c r="Q178" s="663"/>
      <c r="R178" s="663"/>
      <c r="S178" s="663"/>
      <c r="T178" s="663"/>
      <c r="U178" s="663"/>
      <c r="V178" s="663"/>
      <c r="W178" s="663"/>
      <c r="X178" s="663"/>
      <c r="Y178" s="663"/>
      <c r="Z178" s="663"/>
      <c r="AA178" s="663"/>
      <c r="AB178" s="663"/>
      <c r="AC178" s="663"/>
      <c r="AD178" s="663"/>
      <c r="AE178" s="663"/>
      <c r="AF178" s="663"/>
      <c r="AG178" s="663"/>
      <c r="AH178" s="663"/>
      <c r="AI178" s="663"/>
      <c r="AJ178" s="663"/>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5" t="s">
        <v>159</v>
      </c>
      <c r="C180" s="625"/>
      <c r="D180" s="625"/>
      <c r="E180" s="625"/>
      <c r="F180" s="625"/>
      <c r="G180" s="625"/>
      <c r="H180" s="625"/>
      <c r="I180" s="625"/>
      <c r="J180" s="625"/>
      <c r="K180" s="625"/>
      <c r="L180" s="625"/>
      <c r="M180" s="625"/>
      <c r="N180" s="625"/>
      <c r="O180" s="625"/>
      <c r="P180" s="625"/>
      <c r="Q180" s="625"/>
      <c r="R180" s="625"/>
      <c r="S180" s="625"/>
      <c r="T180" s="625"/>
      <c r="U180" s="625"/>
      <c r="V180" s="625"/>
      <c r="W180" s="625"/>
      <c r="X180" s="625"/>
      <c r="Y180" s="625"/>
      <c r="Z180" s="625"/>
      <c r="AA180" s="625"/>
      <c r="AB180" s="625"/>
      <c r="AC180" s="625"/>
      <c r="AD180" s="625"/>
      <c r="AE180" s="625"/>
      <c r="AF180" s="625"/>
      <c r="AG180" s="625"/>
      <c r="AH180" s="625"/>
      <c r="AI180" s="625"/>
      <c r="AJ180" s="625"/>
      <c r="AK180" s="625"/>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626" t="s">
        <v>162</v>
      </c>
      <c r="C182" s="627"/>
      <c r="D182" s="627"/>
      <c r="E182" s="628" t="b">
        <v>0</v>
      </c>
      <c r="F182" s="359"/>
      <c r="G182" s="618" t="s">
        <v>2219</v>
      </c>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32"/>
      <c r="AL182" s="164"/>
      <c r="AM182" s="69" t="b">
        <v>0</v>
      </c>
      <c r="AN182" s="633" t="s">
        <v>161</v>
      </c>
      <c r="AO182" s="634"/>
      <c r="AP182" s="634"/>
      <c r="AQ182" s="634"/>
      <c r="AR182" s="634"/>
      <c r="AS182" s="634"/>
      <c r="AT182" s="634"/>
      <c r="AU182" s="634"/>
      <c r="AV182" s="634"/>
      <c r="AW182" s="634"/>
      <c r="AX182" s="634"/>
      <c r="AY182" s="634"/>
      <c r="AZ182" s="634"/>
      <c r="BA182" s="634"/>
      <c r="BB182" s="634"/>
      <c r="BC182" s="635"/>
    </row>
    <row r="183" spans="1:59" s="375" customFormat="1" ht="18.75" customHeight="1" thickBot="1">
      <c r="A183" s="371"/>
      <c r="B183" s="629"/>
      <c r="C183" s="630"/>
      <c r="D183" s="630"/>
      <c r="E183" s="631" t="b">
        <v>0</v>
      </c>
      <c r="F183" s="372"/>
      <c r="G183" s="639" t="s">
        <v>2220</v>
      </c>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40"/>
      <c r="AL183" s="155"/>
      <c r="AM183" s="69" t="b">
        <v>0</v>
      </c>
      <c r="AN183" s="636"/>
      <c r="AO183" s="637"/>
      <c r="AP183" s="637"/>
      <c r="AQ183" s="637"/>
      <c r="AR183" s="637"/>
      <c r="AS183" s="637"/>
      <c r="AT183" s="637"/>
      <c r="AU183" s="637"/>
      <c r="AV183" s="637"/>
      <c r="AW183" s="637"/>
      <c r="AX183" s="637"/>
      <c r="AY183" s="637"/>
      <c r="AZ183" s="637"/>
      <c r="BA183" s="637"/>
      <c r="BB183" s="637"/>
      <c r="BC183" s="638"/>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1" t="s">
        <v>165</v>
      </c>
      <c r="C187" s="642"/>
      <c r="D187" s="642"/>
      <c r="E187" s="642"/>
      <c r="F187" s="642"/>
      <c r="G187" s="642"/>
      <c r="H187" s="642"/>
      <c r="I187" s="642"/>
      <c r="J187" s="642"/>
      <c r="K187" s="642"/>
      <c r="L187" s="642"/>
      <c r="M187" s="642"/>
      <c r="N187" s="642"/>
      <c r="O187" s="642"/>
      <c r="P187" s="642"/>
      <c r="Q187" s="642"/>
      <c r="R187" s="642"/>
      <c r="S187" s="642"/>
      <c r="T187" s="642"/>
      <c r="U187" s="642"/>
      <c r="V187" s="642"/>
      <c r="W187" s="642"/>
      <c r="X187" s="642"/>
      <c r="Y187" s="642"/>
      <c r="Z187" s="642"/>
      <c r="AA187" s="642"/>
      <c r="AB187" s="642"/>
      <c r="AC187" s="642"/>
      <c r="AD187" s="643"/>
      <c r="AE187" s="644" t="s">
        <v>166</v>
      </c>
      <c r="AF187" s="645"/>
      <c r="AG187" s="645"/>
      <c r="AH187" s="645"/>
      <c r="AI187" s="645"/>
      <c r="AJ187" s="646"/>
      <c r="AK187" s="357" t="str">
        <f>IF(AND(AM188=TRUE,OR(Q20=0,AM189=TRUE),AM190=TRUE,AM191=TRUE,AM192=TRUE,AM193=TRUE),"○","×")</f>
        <v>×</v>
      </c>
      <c r="AL187" s="155"/>
      <c r="AM187" s="647" t="s">
        <v>2014</v>
      </c>
      <c r="AN187" s="648"/>
      <c r="AO187" s="648"/>
      <c r="AP187" s="648"/>
      <c r="AQ187" s="648"/>
      <c r="AR187" s="648"/>
      <c r="AS187" s="648"/>
      <c r="AT187" s="648"/>
      <c r="AU187" s="648"/>
      <c r="AV187" s="648"/>
      <c r="AW187" s="648"/>
      <c r="AX187" s="648"/>
      <c r="AY187" s="648"/>
      <c r="AZ187" s="648"/>
      <c r="BA187" s="648"/>
      <c r="BB187" s="648"/>
      <c r="BC187" s="649"/>
    </row>
    <row r="188" spans="1:59" s="165" customFormat="1" ht="26.25" customHeight="1">
      <c r="A188" s="164"/>
      <c r="B188" s="359"/>
      <c r="C188" s="618" t="s">
        <v>167</v>
      </c>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9"/>
      <c r="AE188" s="620" t="s">
        <v>168</v>
      </c>
      <c r="AF188" s="621"/>
      <c r="AG188" s="621"/>
      <c r="AH188" s="621"/>
      <c r="AI188" s="621"/>
      <c r="AJ188" s="621"/>
      <c r="AK188" s="62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3" t="s">
        <v>2236</v>
      </c>
      <c r="D189" s="623"/>
      <c r="E189" s="623"/>
      <c r="F189" s="623"/>
      <c r="G189" s="623"/>
      <c r="H189" s="623"/>
      <c r="I189" s="623"/>
      <c r="J189" s="623"/>
      <c r="K189" s="623"/>
      <c r="L189" s="623"/>
      <c r="M189" s="623"/>
      <c r="N189" s="623"/>
      <c r="O189" s="623"/>
      <c r="P189" s="623"/>
      <c r="Q189" s="623"/>
      <c r="R189" s="623"/>
      <c r="S189" s="623"/>
      <c r="T189" s="623"/>
      <c r="U189" s="623"/>
      <c r="V189" s="623"/>
      <c r="W189" s="623"/>
      <c r="X189" s="623"/>
      <c r="Y189" s="623"/>
      <c r="Z189" s="623"/>
      <c r="AA189" s="623"/>
      <c r="AB189" s="623"/>
      <c r="AC189" s="623"/>
      <c r="AD189" s="624"/>
      <c r="AE189" s="610" t="s">
        <v>168</v>
      </c>
      <c r="AF189" s="611"/>
      <c r="AG189" s="611"/>
      <c r="AH189" s="611"/>
      <c r="AI189" s="611"/>
      <c r="AJ189" s="611"/>
      <c r="AK189" s="612"/>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5" t="s">
        <v>169</v>
      </c>
      <c r="D190" s="605"/>
      <c r="E190" s="605"/>
      <c r="F190" s="605"/>
      <c r="G190" s="605"/>
      <c r="H190" s="605"/>
      <c r="I190" s="605"/>
      <c r="J190" s="605"/>
      <c r="K190" s="605"/>
      <c r="L190" s="605"/>
      <c r="M190" s="605"/>
      <c r="N190" s="605"/>
      <c r="O190" s="605"/>
      <c r="P190" s="605"/>
      <c r="Q190" s="605"/>
      <c r="R190" s="605"/>
      <c r="S190" s="605"/>
      <c r="T190" s="605"/>
      <c r="U190" s="605"/>
      <c r="V190" s="605"/>
      <c r="W190" s="605"/>
      <c r="X190" s="605"/>
      <c r="Y190" s="605"/>
      <c r="Z190" s="605"/>
      <c r="AA190" s="605"/>
      <c r="AB190" s="605"/>
      <c r="AC190" s="605"/>
      <c r="AD190" s="606"/>
      <c r="AE190" s="610" t="s">
        <v>170</v>
      </c>
      <c r="AF190" s="611"/>
      <c r="AG190" s="611"/>
      <c r="AH190" s="611"/>
      <c r="AI190" s="611"/>
      <c r="AJ190" s="611"/>
      <c r="AK190" s="612"/>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5" t="s">
        <v>171</v>
      </c>
      <c r="D191" s="605"/>
      <c r="E191" s="605"/>
      <c r="F191" s="605"/>
      <c r="G191" s="605"/>
      <c r="H191" s="605"/>
      <c r="I191" s="605"/>
      <c r="J191" s="605"/>
      <c r="K191" s="605"/>
      <c r="L191" s="605"/>
      <c r="M191" s="605"/>
      <c r="N191" s="605"/>
      <c r="O191" s="605"/>
      <c r="P191" s="605"/>
      <c r="Q191" s="605"/>
      <c r="R191" s="605"/>
      <c r="S191" s="605"/>
      <c r="T191" s="605"/>
      <c r="U191" s="605"/>
      <c r="V191" s="605"/>
      <c r="W191" s="605"/>
      <c r="X191" s="605"/>
      <c r="Y191" s="605"/>
      <c r="Z191" s="605"/>
      <c r="AA191" s="605"/>
      <c r="AB191" s="605"/>
      <c r="AC191" s="605"/>
      <c r="AD191" s="606"/>
      <c r="AE191" s="607" t="s">
        <v>172</v>
      </c>
      <c r="AF191" s="608"/>
      <c r="AG191" s="608"/>
      <c r="AH191" s="608"/>
      <c r="AI191" s="608"/>
      <c r="AJ191" s="608"/>
      <c r="AK191" s="609"/>
      <c r="AL191" s="155"/>
      <c r="AM191" s="69" t="b">
        <v>0</v>
      </c>
    </row>
    <row r="192" spans="1:59" s="165" customFormat="1" ht="23.25" customHeight="1">
      <c r="A192" s="164"/>
      <c r="B192" s="368"/>
      <c r="C192" s="605" t="s">
        <v>173</v>
      </c>
      <c r="D192" s="605"/>
      <c r="E192" s="605"/>
      <c r="F192" s="605"/>
      <c r="G192" s="605"/>
      <c r="H192" s="605"/>
      <c r="I192" s="605"/>
      <c r="J192" s="605"/>
      <c r="K192" s="605"/>
      <c r="L192" s="605"/>
      <c r="M192" s="605"/>
      <c r="N192" s="605"/>
      <c r="O192" s="605"/>
      <c r="P192" s="605"/>
      <c r="Q192" s="605"/>
      <c r="R192" s="605"/>
      <c r="S192" s="605"/>
      <c r="T192" s="605"/>
      <c r="U192" s="605"/>
      <c r="V192" s="605"/>
      <c r="W192" s="605"/>
      <c r="X192" s="605"/>
      <c r="Y192" s="605"/>
      <c r="Z192" s="605"/>
      <c r="AA192" s="605"/>
      <c r="AB192" s="605"/>
      <c r="AC192" s="605"/>
      <c r="AD192" s="606"/>
      <c r="AE192" s="610" t="s">
        <v>174</v>
      </c>
      <c r="AF192" s="611"/>
      <c r="AG192" s="611"/>
      <c r="AH192" s="611"/>
      <c r="AI192" s="611"/>
      <c r="AJ192" s="611"/>
      <c r="AK192" s="612"/>
      <c r="AL192" s="155"/>
      <c r="AM192" s="69" t="b">
        <v>0</v>
      </c>
      <c r="AN192" s="382"/>
      <c r="AO192" s="382"/>
      <c r="AP192" s="382"/>
    </row>
    <row r="193" spans="1:59" s="165" customFormat="1" ht="13.5" customHeight="1" thickBot="1">
      <c r="A193" s="164"/>
      <c r="B193" s="372"/>
      <c r="C193" s="613" t="s">
        <v>175</v>
      </c>
      <c r="D193" s="613"/>
      <c r="E193" s="613"/>
      <c r="F193" s="613"/>
      <c r="G193" s="613"/>
      <c r="H193" s="613"/>
      <c r="I193" s="613"/>
      <c r="J193" s="613"/>
      <c r="K193" s="613"/>
      <c r="L193" s="613"/>
      <c r="M193" s="613"/>
      <c r="N193" s="613"/>
      <c r="O193" s="613"/>
      <c r="P193" s="613"/>
      <c r="Q193" s="613"/>
      <c r="R193" s="613"/>
      <c r="S193" s="613"/>
      <c r="T193" s="613"/>
      <c r="U193" s="613"/>
      <c r="V193" s="613"/>
      <c r="W193" s="613"/>
      <c r="X193" s="613"/>
      <c r="Y193" s="613"/>
      <c r="Z193" s="613"/>
      <c r="AA193" s="613"/>
      <c r="AB193" s="613"/>
      <c r="AC193" s="613"/>
      <c r="AD193" s="614"/>
      <c r="AE193" s="615" t="s">
        <v>176</v>
      </c>
      <c r="AF193" s="616"/>
      <c r="AG193" s="616"/>
      <c r="AH193" s="616"/>
      <c r="AI193" s="616"/>
      <c r="AJ193" s="616"/>
      <c r="AK193" s="617"/>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599" t="s">
        <v>2221</v>
      </c>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599"/>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0" t="s">
        <v>179</v>
      </c>
      <c r="D199" s="600"/>
      <c r="E199" s="600"/>
      <c r="F199" s="600"/>
      <c r="G199" s="600"/>
      <c r="H199" s="600"/>
      <c r="I199" s="600"/>
      <c r="J199" s="600"/>
      <c r="K199" s="600"/>
      <c r="L199" s="600"/>
      <c r="M199" s="600"/>
      <c r="N199" s="600"/>
      <c r="O199" s="600"/>
      <c r="P199" s="600"/>
      <c r="Q199" s="600"/>
      <c r="R199" s="600"/>
      <c r="S199" s="600"/>
      <c r="T199" s="600"/>
      <c r="U199" s="600"/>
      <c r="V199" s="600"/>
      <c r="W199" s="600"/>
      <c r="X199" s="600"/>
      <c r="Y199" s="600"/>
      <c r="Z199" s="600"/>
      <c r="AA199" s="600"/>
      <c r="AB199" s="600"/>
      <c r="AC199" s="600"/>
      <c r="AD199" s="600"/>
      <c r="AE199" s="600"/>
      <c r="AF199" s="600"/>
      <c r="AG199" s="600"/>
      <c r="AH199" s="600"/>
      <c r="AI199" s="600"/>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1"/>
      <c r="F201" s="602"/>
      <c r="G201" s="393" t="s">
        <v>73</v>
      </c>
      <c r="H201" s="601"/>
      <c r="I201" s="602"/>
      <c r="J201" s="393" t="s">
        <v>181</v>
      </c>
      <c r="K201" s="601"/>
      <c r="L201" s="602"/>
      <c r="M201" s="393" t="s">
        <v>182</v>
      </c>
      <c r="N201" s="381"/>
      <c r="O201" s="603" t="s">
        <v>20</v>
      </c>
      <c r="P201" s="603"/>
      <c r="Q201" s="603"/>
      <c r="R201" s="604" t="str">
        <f>IF(H7="","",H7)</f>
        <v/>
      </c>
      <c r="S201" s="604"/>
      <c r="T201" s="604"/>
      <c r="U201" s="604"/>
      <c r="V201" s="604"/>
      <c r="W201" s="604"/>
      <c r="X201" s="604"/>
      <c r="Y201" s="604"/>
      <c r="Z201" s="604"/>
      <c r="AA201" s="604"/>
      <c r="AB201" s="604"/>
      <c r="AC201" s="604"/>
      <c r="AD201" s="604"/>
      <c r="AE201" s="604"/>
      <c r="AF201" s="604"/>
      <c r="AG201" s="604"/>
      <c r="AH201" s="604"/>
      <c r="AI201" s="604"/>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5" t="s">
        <v>183</v>
      </c>
      <c r="P202" s="595"/>
      <c r="Q202" s="595"/>
      <c r="R202" s="596" t="s">
        <v>22</v>
      </c>
      <c r="S202" s="596"/>
      <c r="T202" s="597"/>
      <c r="U202" s="597"/>
      <c r="V202" s="597"/>
      <c r="W202" s="597"/>
      <c r="X202" s="597"/>
      <c r="Y202" s="598" t="s">
        <v>23</v>
      </c>
      <c r="Z202" s="598"/>
      <c r="AA202" s="597"/>
      <c r="AB202" s="597"/>
      <c r="AC202" s="597"/>
      <c r="AD202" s="597"/>
      <c r="AE202" s="597"/>
      <c r="AF202" s="597"/>
      <c r="AG202" s="597"/>
      <c r="AH202" s="597"/>
      <c r="AI202" s="597"/>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69" t="s">
        <v>187</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69"/>
      <c r="AL209" s="155"/>
    </row>
    <row r="210" spans="1:60">
      <c r="A210" s="155"/>
      <c r="B210" s="583" t="s">
        <v>188</v>
      </c>
      <c r="C210" s="586" t="s">
        <v>189</v>
      </c>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8"/>
      <c r="AK210" s="416" t="str">
        <f>Y20</f>
        <v/>
      </c>
      <c r="AL210" s="155"/>
    </row>
    <row r="211" spans="1:60">
      <c r="A211" s="155"/>
      <c r="B211" s="584"/>
      <c r="C211" s="589" t="s">
        <v>190</v>
      </c>
      <c r="D211" s="590"/>
      <c r="E211" s="590"/>
      <c r="F211" s="590"/>
      <c r="G211" s="590"/>
      <c r="H211" s="590"/>
      <c r="I211" s="590"/>
      <c r="J211" s="590"/>
      <c r="K211" s="590"/>
      <c r="L211" s="590"/>
      <c r="M211" s="590"/>
      <c r="N211" s="590"/>
      <c r="O211" s="590"/>
      <c r="P211" s="590"/>
      <c r="Q211" s="590"/>
      <c r="R211" s="590"/>
      <c r="S211" s="590"/>
      <c r="T211" s="590"/>
      <c r="U211" s="590"/>
      <c r="V211" s="590"/>
      <c r="W211" s="590"/>
      <c r="X211" s="590"/>
      <c r="Y211" s="590"/>
      <c r="Z211" s="590"/>
      <c r="AA211" s="590"/>
      <c r="AB211" s="590"/>
      <c r="AC211" s="590"/>
      <c r="AD211" s="590"/>
      <c r="AE211" s="590"/>
      <c r="AF211" s="590"/>
      <c r="AG211" s="590"/>
      <c r="AH211" s="590"/>
      <c r="AI211" s="590"/>
      <c r="AJ211" s="591"/>
      <c r="AK211" s="416" t="str">
        <f>Y21</f>
        <v>○</v>
      </c>
      <c r="AL211" s="155"/>
    </row>
    <row r="212" spans="1:60">
      <c r="A212" s="155"/>
      <c r="B212" s="585"/>
      <c r="C212" s="589" t="s">
        <v>191</v>
      </c>
      <c r="D212" s="590"/>
      <c r="E212" s="590"/>
      <c r="F212" s="590"/>
      <c r="G212" s="590"/>
      <c r="H212" s="590"/>
      <c r="I212" s="590"/>
      <c r="J212" s="590"/>
      <c r="K212" s="590"/>
      <c r="L212" s="590"/>
      <c r="M212" s="590"/>
      <c r="N212" s="590"/>
      <c r="O212" s="590"/>
      <c r="P212" s="590"/>
      <c r="Q212" s="590"/>
      <c r="R212" s="590"/>
      <c r="S212" s="590"/>
      <c r="T212" s="590"/>
      <c r="U212" s="590"/>
      <c r="V212" s="590"/>
      <c r="W212" s="590"/>
      <c r="X212" s="590"/>
      <c r="Y212" s="590"/>
      <c r="Z212" s="590"/>
      <c r="AA212" s="590"/>
      <c r="AB212" s="590"/>
      <c r="AC212" s="590"/>
      <c r="AD212" s="590"/>
      <c r="AE212" s="590"/>
      <c r="AF212" s="590"/>
      <c r="AG212" s="590"/>
      <c r="AH212" s="590"/>
      <c r="AI212" s="590"/>
      <c r="AJ212" s="591"/>
      <c r="AK212" s="416" t="str">
        <f>IF(Y25="○","○",IF(AA25="○","○","×"))</f>
        <v>×</v>
      </c>
      <c r="AL212" s="155"/>
    </row>
    <row r="213" spans="1:60">
      <c r="A213" s="155"/>
      <c r="B213" s="417" t="s">
        <v>192</v>
      </c>
      <c r="C213" s="589" t="s">
        <v>193</v>
      </c>
      <c r="D213" s="590"/>
      <c r="E213" s="590"/>
      <c r="F213" s="590"/>
      <c r="G213" s="590"/>
      <c r="H213" s="590"/>
      <c r="I213" s="590"/>
      <c r="J213" s="590"/>
      <c r="K213" s="590"/>
      <c r="L213" s="590"/>
      <c r="M213" s="590"/>
      <c r="N213" s="590"/>
      <c r="O213" s="590"/>
      <c r="P213" s="590"/>
      <c r="Q213" s="590"/>
      <c r="R213" s="590"/>
      <c r="S213" s="590"/>
      <c r="T213" s="590"/>
      <c r="U213" s="590"/>
      <c r="V213" s="590"/>
      <c r="W213" s="590"/>
      <c r="X213" s="590"/>
      <c r="Y213" s="590"/>
      <c r="Z213" s="590"/>
      <c r="AA213" s="590"/>
      <c r="AB213" s="590"/>
      <c r="AC213" s="590"/>
      <c r="AD213" s="590"/>
      <c r="AE213" s="590"/>
      <c r="AF213" s="590"/>
      <c r="AG213" s="590"/>
      <c r="AH213" s="590"/>
      <c r="AI213" s="590"/>
      <c r="AJ213" s="591"/>
      <c r="AK213" s="416" t="str">
        <f>AB37</f>
        <v>×</v>
      </c>
      <c r="AL213" s="155"/>
    </row>
    <row r="214" spans="1:60">
      <c r="A214" s="155"/>
      <c r="B214" s="418" t="s">
        <v>194</v>
      </c>
      <c r="C214" s="592" t="s">
        <v>195</v>
      </c>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4"/>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69" t="s">
        <v>2226</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69"/>
      <c r="AL216" s="155"/>
      <c r="AM216" s="157"/>
    </row>
    <row r="217" spans="1:60" s="375" customFormat="1">
      <c r="A217" s="371"/>
      <c r="B217" s="419" t="s">
        <v>188</v>
      </c>
      <c r="C217" s="570" t="s">
        <v>196</v>
      </c>
      <c r="D217" s="571"/>
      <c r="E217" s="571"/>
      <c r="F217" s="571"/>
      <c r="G217" s="571"/>
      <c r="H217" s="571"/>
      <c r="I217" s="572"/>
      <c r="J217" s="573" t="s">
        <v>197</v>
      </c>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5" t="s">
        <v>192</v>
      </c>
      <c r="C218" s="566" t="s">
        <v>198</v>
      </c>
      <c r="D218" s="566"/>
      <c r="E218" s="566"/>
      <c r="F218" s="566"/>
      <c r="G218" s="566"/>
      <c r="H218" s="566"/>
      <c r="I218" s="566"/>
      <c r="J218" s="567" t="s">
        <v>199</v>
      </c>
      <c r="K218" s="567"/>
      <c r="L218" s="567"/>
      <c r="M218" s="567"/>
      <c r="N218" s="567"/>
      <c r="O218" s="567"/>
      <c r="P218" s="567"/>
      <c r="Q218" s="567"/>
      <c r="R218" s="567"/>
      <c r="S218" s="567"/>
      <c r="T218" s="567"/>
      <c r="U218" s="567"/>
      <c r="V218" s="567"/>
      <c r="W218" s="567"/>
      <c r="X218" s="567"/>
      <c r="Y218" s="567"/>
      <c r="Z218" s="567"/>
      <c r="AA218" s="567"/>
      <c r="AB218" s="567"/>
      <c r="AC218" s="567"/>
      <c r="AD218" s="567"/>
      <c r="AE218" s="567"/>
      <c r="AF218" s="567"/>
      <c r="AG218" s="567"/>
      <c r="AH218" s="567"/>
      <c r="AI218" s="567"/>
      <c r="AJ218" s="568"/>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5"/>
      <c r="C219" s="566"/>
      <c r="D219" s="566"/>
      <c r="E219" s="566"/>
      <c r="F219" s="566"/>
      <c r="G219" s="566"/>
      <c r="H219" s="566"/>
      <c r="I219" s="566"/>
      <c r="J219" s="567" t="s">
        <v>200</v>
      </c>
      <c r="K219" s="567"/>
      <c r="L219" s="567"/>
      <c r="M219" s="567"/>
      <c r="N219" s="567"/>
      <c r="O219" s="567"/>
      <c r="P219" s="567"/>
      <c r="Q219" s="567"/>
      <c r="R219" s="567"/>
      <c r="S219" s="567"/>
      <c r="T219" s="567"/>
      <c r="U219" s="567"/>
      <c r="V219" s="567"/>
      <c r="W219" s="567"/>
      <c r="X219" s="567"/>
      <c r="Y219" s="567"/>
      <c r="Z219" s="567"/>
      <c r="AA219" s="567"/>
      <c r="AB219" s="567"/>
      <c r="AC219" s="567"/>
      <c r="AD219" s="567"/>
      <c r="AE219" s="567"/>
      <c r="AF219" s="567"/>
      <c r="AG219" s="567"/>
      <c r="AH219" s="567"/>
      <c r="AI219" s="567"/>
      <c r="AJ219" s="568"/>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5"/>
      <c r="C220" s="566"/>
      <c r="D220" s="566"/>
      <c r="E220" s="566"/>
      <c r="F220" s="566"/>
      <c r="G220" s="566"/>
      <c r="H220" s="566"/>
      <c r="I220" s="566"/>
      <c r="J220" s="567" t="s">
        <v>2225</v>
      </c>
      <c r="K220" s="567"/>
      <c r="L220" s="567"/>
      <c r="M220" s="567"/>
      <c r="N220" s="567"/>
      <c r="O220" s="567"/>
      <c r="P220" s="567"/>
      <c r="Q220" s="567"/>
      <c r="R220" s="567"/>
      <c r="S220" s="567"/>
      <c r="T220" s="567"/>
      <c r="U220" s="567"/>
      <c r="V220" s="567"/>
      <c r="W220" s="567"/>
      <c r="X220" s="567"/>
      <c r="Y220" s="567"/>
      <c r="Z220" s="567"/>
      <c r="AA220" s="567"/>
      <c r="AB220" s="567"/>
      <c r="AC220" s="567"/>
      <c r="AD220" s="567"/>
      <c r="AE220" s="567"/>
      <c r="AF220" s="567"/>
      <c r="AG220" s="567"/>
      <c r="AH220" s="567"/>
      <c r="AI220" s="567"/>
      <c r="AJ220" s="568"/>
      <c r="AK220" s="416" t="str">
        <f>AI82</f>
        <v/>
      </c>
      <c r="AL220" s="421"/>
      <c r="AM220" s="157"/>
    </row>
    <row r="221" spans="1:60" s="375" customFormat="1" ht="25.5" customHeight="1">
      <c r="A221" s="371"/>
      <c r="B221" s="565"/>
      <c r="C221" s="566"/>
      <c r="D221" s="566"/>
      <c r="E221" s="566"/>
      <c r="F221" s="566"/>
      <c r="G221" s="566"/>
      <c r="H221" s="566"/>
      <c r="I221" s="566"/>
      <c r="J221" s="567" t="s">
        <v>201</v>
      </c>
      <c r="K221" s="567"/>
      <c r="L221" s="567"/>
      <c r="M221" s="567"/>
      <c r="N221" s="567"/>
      <c r="O221" s="567"/>
      <c r="P221" s="567"/>
      <c r="Q221" s="567"/>
      <c r="R221" s="567"/>
      <c r="S221" s="567"/>
      <c r="T221" s="567"/>
      <c r="U221" s="567"/>
      <c r="V221" s="567"/>
      <c r="W221" s="567"/>
      <c r="X221" s="567"/>
      <c r="Y221" s="567"/>
      <c r="Z221" s="567"/>
      <c r="AA221" s="567"/>
      <c r="AB221" s="567"/>
      <c r="AC221" s="567"/>
      <c r="AD221" s="567"/>
      <c r="AE221" s="567"/>
      <c r="AF221" s="567"/>
      <c r="AG221" s="567"/>
      <c r="AH221" s="567"/>
      <c r="AI221" s="567"/>
      <c r="AJ221" s="568"/>
      <c r="AK221" s="416" t="str">
        <f>AI87</f>
        <v/>
      </c>
      <c r="AL221" s="421"/>
      <c r="AM221" s="157"/>
    </row>
    <row r="222" spans="1:60" s="375" customFormat="1" ht="48.75" customHeight="1">
      <c r="A222" s="371"/>
      <c r="B222" s="565" t="s">
        <v>194</v>
      </c>
      <c r="C222" s="566" t="s">
        <v>203</v>
      </c>
      <c r="D222" s="566"/>
      <c r="E222" s="566"/>
      <c r="F222" s="566"/>
      <c r="G222" s="566"/>
      <c r="H222" s="566"/>
      <c r="I222" s="566"/>
      <c r="J222" s="567" t="s">
        <v>2224</v>
      </c>
      <c r="K222" s="567"/>
      <c r="L222" s="567"/>
      <c r="M222" s="567"/>
      <c r="N222" s="567"/>
      <c r="O222" s="567"/>
      <c r="P222" s="567"/>
      <c r="Q222" s="567"/>
      <c r="R222" s="567"/>
      <c r="S222" s="567"/>
      <c r="T222" s="567"/>
      <c r="U222" s="567"/>
      <c r="V222" s="567"/>
      <c r="W222" s="567"/>
      <c r="X222" s="567"/>
      <c r="Y222" s="567"/>
      <c r="Z222" s="567"/>
      <c r="AA222" s="567"/>
      <c r="AB222" s="567"/>
      <c r="AC222" s="567"/>
      <c r="AD222" s="567"/>
      <c r="AE222" s="567"/>
      <c r="AF222" s="567"/>
      <c r="AG222" s="567"/>
      <c r="AH222" s="567"/>
      <c r="AI222" s="567"/>
      <c r="AJ222" s="568"/>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5"/>
      <c r="C223" s="566"/>
      <c r="D223" s="566"/>
      <c r="E223" s="566"/>
      <c r="F223" s="566"/>
      <c r="G223" s="566"/>
      <c r="H223" s="566"/>
      <c r="I223" s="566"/>
      <c r="J223" s="567" t="s">
        <v>2223</v>
      </c>
      <c r="K223" s="567"/>
      <c r="L223" s="567"/>
      <c r="M223" s="567"/>
      <c r="N223" s="567"/>
      <c r="O223" s="567"/>
      <c r="P223" s="567"/>
      <c r="Q223" s="567"/>
      <c r="R223" s="567"/>
      <c r="S223" s="567"/>
      <c r="T223" s="567"/>
      <c r="U223" s="567"/>
      <c r="V223" s="567"/>
      <c r="W223" s="567"/>
      <c r="X223" s="567"/>
      <c r="Y223" s="567"/>
      <c r="Z223" s="567"/>
      <c r="AA223" s="567"/>
      <c r="AB223" s="567"/>
      <c r="AC223" s="567"/>
      <c r="AD223" s="567"/>
      <c r="AE223" s="567"/>
      <c r="AF223" s="567"/>
      <c r="AG223" s="567"/>
      <c r="AH223" s="567"/>
      <c r="AI223" s="567"/>
      <c r="AJ223" s="568"/>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566" t="s">
        <v>204</v>
      </c>
      <c r="D224" s="566"/>
      <c r="E224" s="566"/>
      <c r="F224" s="566"/>
      <c r="G224" s="566"/>
      <c r="H224" s="566"/>
      <c r="I224" s="566"/>
      <c r="J224" s="567" t="s">
        <v>205</v>
      </c>
      <c r="K224" s="567"/>
      <c r="L224" s="567"/>
      <c r="M224" s="567"/>
      <c r="N224" s="567"/>
      <c r="O224" s="567"/>
      <c r="P224" s="567"/>
      <c r="Q224" s="567"/>
      <c r="R224" s="567"/>
      <c r="S224" s="567"/>
      <c r="T224" s="567"/>
      <c r="U224" s="567"/>
      <c r="V224" s="567"/>
      <c r="W224" s="567"/>
      <c r="X224" s="567"/>
      <c r="Y224" s="567"/>
      <c r="Z224" s="567"/>
      <c r="AA224" s="567"/>
      <c r="AB224" s="567"/>
      <c r="AC224" s="567"/>
      <c r="AD224" s="567"/>
      <c r="AE224" s="567"/>
      <c r="AF224" s="567"/>
      <c r="AG224" s="567"/>
      <c r="AH224" s="567"/>
      <c r="AI224" s="567"/>
      <c r="AJ224" s="568"/>
      <c r="AK224" s="416" t="str">
        <f>IF(AM116="","",IF(OR(S118="○",AK125="○"),"○","×"))</f>
        <v/>
      </c>
      <c r="AL224" s="155"/>
      <c r="AM224" s="157"/>
    </row>
    <row r="225" spans="1:60" s="165" customFormat="1" ht="36" customHeight="1">
      <c r="A225" s="164"/>
      <c r="B225" s="417" t="s">
        <v>2173</v>
      </c>
      <c r="C225" s="566" t="s">
        <v>206</v>
      </c>
      <c r="D225" s="566"/>
      <c r="E225" s="566"/>
      <c r="F225" s="566"/>
      <c r="G225" s="566"/>
      <c r="H225" s="566"/>
      <c r="I225" s="566"/>
      <c r="J225" s="567" t="s">
        <v>207</v>
      </c>
      <c r="K225" s="567"/>
      <c r="L225" s="567"/>
      <c r="M225" s="567"/>
      <c r="N225" s="567"/>
      <c r="O225" s="567"/>
      <c r="P225" s="567"/>
      <c r="Q225" s="567"/>
      <c r="R225" s="567"/>
      <c r="S225" s="567"/>
      <c r="T225" s="567"/>
      <c r="U225" s="567"/>
      <c r="V225" s="567"/>
      <c r="W225" s="567"/>
      <c r="X225" s="567"/>
      <c r="Y225" s="567"/>
      <c r="Z225" s="567"/>
      <c r="AA225" s="567"/>
      <c r="AB225" s="567"/>
      <c r="AC225" s="567"/>
      <c r="AD225" s="567"/>
      <c r="AE225" s="567"/>
      <c r="AF225" s="567"/>
      <c r="AG225" s="567"/>
      <c r="AH225" s="567"/>
      <c r="AI225" s="567"/>
      <c r="AJ225" s="568"/>
      <c r="AK225" s="416" t="str">
        <f>IF(OR(AND(AD129&lt;&gt;"×",AD131&lt;&gt;"×"),AK134="○"),"○","×")</f>
        <v>○</v>
      </c>
      <c r="AL225" s="155"/>
      <c r="AM225" s="157"/>
    </row>
    <row r="226" spans="1:60" s="165" customFormat="1">
      <c r="A226" s="164"/>
      <c r="B226" s="417" t="s">
        <v>2174</v>
      </c>
      <c r="C226" s="566" t="s">
        <v>209</v>
      </c>
      <c r="D226" s="566"/>
      <c r="E226" s="566"/>
      <c r="F226" s="566"/>
      <c r="G226" s="566"/>
      <c r="H226" s="566"/>
      <c r="I226" s="566"/>
      <c r="J226" s="573" t="s">
        <v>2222</v>
      </c>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4"/>
      <c r="AK226" s="416" t="str">
        <f>IF(AND(S143="",S144=""),"",IF(AND(S143&lt;&gt;"×",S144&lt;&gt;"×"),"○","×"))</f>
        <v>○</v>
      </c>
      <c r="AL226" s="422"/>
      <c r="AM226" s="157"/>
    </row>
    <row r="227" spans="1:60" s="165" customFormat="1">
      <c r="A227" s="164"/>
      <c r="B227" s="565" t="s">
        <v>208</v>
      </c>
      <c r="C227" s="566" t="s">
        <v>210</v>
      </c>
      <c r="D227" s="566"/>
      <c r="E227" s="566"/>
      <c r="F227" s="566"/>
      <c r="G227" s="566"/>
      <c r="H227" s="566"/>
      <c r="I227" s="566"/>
      <c r="J227" s="573" t="s">
        <v>211</v>
      </c>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79"/>
      <c r="C228" s="580"/>
      <c r="D228" s="580"/>
      <c r="E228" s="580"/>
      <c r="F228" s="580"/>
      <c r="G228" s="580"/>
      <c r="H228" s="580"/>
      <c r="I228" s="580"/>
      <c r="J228" s="581" t="s">
        <v>212</v>
      </c>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2"/>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69" t="s">
        <v>213</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69"/>
      <c r="AL230" s="155"/>
    </row>
    <row r="231" spans="1:60">
      <c r="A231" s="155"/>
      <c r="B231" s="423" t="s">
        <v>27</v>
      </c>
      <c r="C231" s="575" t="s">
        <v>214</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416" t="str">
        <f>AK187</f>
        <v>×</v>
      </c>
      <c r="AL231" s="155"/>
    </row>
    <row r="232" spans="1:60" ht="13.5" customHeight="1">
      <c r="B232" s="424" t="s">
        <v>27</v>
      </c>
      <c r="C232" s="577" t="s">
        <v>2093</v>
      </c>
      <c r="D232" s="577"/>
      <c r="E232" s="577"/>
      <c r="F232" s="577"/>
      <c r="G232" s="577"/>
      <c r="H232" s="577"/>
      <c r="I232" s="577"/>
      <c r="J232" s="577"/>
      <c r="K232" s="577"/>
      <c r="L232" s="577"/>
      <c r="M232" s="577"/>
      <c r="N232" s="577"/>
      <c r="O232" s="577"/>
      <c r="P232" s="577"/>
      <c r="Q232" s="577"/>
      <c r="R232" s="577"/>
      <c r="S232" s="577"/>
      <c r="T232" s="577"/>
      <c r="U232" s="577"/>
      <c r="V232" s="577"/>
      <c r="W232" s="577"/>
      <c r="X232" s="577"/>
      <c r="Y232" s="577"/>
      <c r="Z232" s="577"/>
      <c r="AA232" s="577"/>
      <c r="AB232" s="577"/>
      <c r="AC232" s="577"/>
      <c r="AD232" s="577"/>
      <c r="AE232" s="577"/>
      <c r="AF232" s="577"/>
      <c r="AG232" s="577"/>
      <c r="AH232" s="577"/>
      <c r="AI232" s="577"/>
      <c r="AJ232" s="578"/>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2331</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2332</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0"/>
      <c r="AR2" s="430"/>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26"/>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29" t="s">
        <v>2110</v>
      </c>
      <c r="F15" s="54">
        <v>4</v>
      </c>
      <c r="G15" s="429" t="s">
        <v>2111</v>
      </c>
      <c r="H15" s="1149" t="s">
        <v>2112</v>
      </c>
      <c r="I15" s="1149"/>
      <c r="J15" s="1162"/>
      <c r="K15" s="54">
        <v>7</v>
      </c>
      <c r="L15" s="429" t="s">
        <v>2110</v>
      </c>
      <c r="M15" s="54">
        <v>3</v>
      </c>
      <c r="N15" s="429" t="s">
        <v>2111</v>
      </c>
      <c r="O15" s="429" t="s">
        <v>2113</v>
      </c>
      <c r="P15" s="104">
        <f>(K15*12+M15)-(D15*12+F15)+1</f>
        <v>12</v>
      </c>
      <c r="Q15" s="1149" t="s">
        <v>2114</v>
      </c>
      <c r="R15" s="1149"/>
      <c r="S15" s="105" t="s">
        <v>69</v>
      </c>
      <c r="U15" s="426"/>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2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2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2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2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2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2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2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2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2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2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2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2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2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27"/>
      <c r="AB42" s="427"/>
      <c r="AC42" s="136"/>
      <c r="AD42" s="1011" t="s">
        <v>15</v>
      </c>
      <c r="AE42" s="1011"/>
      <c r="AF42" s="1011"/>
      <c r="AG42" s="1011"/>
      <c r="AH42" s="1011"/>
      <c r="AI42" s="427"/>
      <c r="AJ42" s="427"/>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2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2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31" t="s">
        <v>223</v>
      </c>
      <c r="B2" s="1233" t="s">
        <v>2238</v>
      </c>
      <c r="C2" s="1234"/>
      <c r="D2" s="1234"/>
      <c r="E2" s="1235"/>
      <c r="F2" s="1236" t="s">
        <v>2239</v>
      </c>
      <c r="G2" s="1237"/>
      <c r="H2" s="1237"/>
      <c r="I2" s="1231" t="s">
        <v>2240</v>
      </c>
      <c r="J2" s="1238"/>
      <c r="K2" s="1241" t="s">
        <v>2241</v>
      </c>
      <c r="L2" s="1242"/>
      <c r="M2" s="1242"/>
      <c r="N2" s="1242"/>
      <c r="O2" s="1242"/>
      <c r="P2" s="1242"/>
      <c r="Q2" s="1242"/>
      <c r="R2" s="1242"/>
      <c r="S2" s="1242"/>
      <c r="T2" s="1242"/>
      <c r="U2" s="1242"/>
      <c r="V2" s="1242"/>
      <c r="W2" s="1242"/>
      <c r="X2" s="1242"/>
      <c r="Y2" s="1242"/>
      <c r="Z2" s="1242"/>
      <c r="AA2" s="1242"/>
      <c r="AB2" s="1243"/>
      <c r="AC2" s="1228" t="s">
        <v>2242</v>
      </c>
      <c r="AD2" s="447"/>
      <c r="AE2" s="1224" t="s">
        <v>223</v>
      </c>
      <c r="AF2" s="1226" t="s">
        <v>2276</v>
      </c>
      <c r="AH2" s="442" t="s">
        <v>2243</v>
      </c>
      <c r="AI2" s="443" t="s">
        <v>2243</v>
      </c>
      <c r="AK2" s="449" t="s">
        <v>180</v>
      </c>
      <c r="AM2" s="449" t="s">
        <v>16</v>
      </c>
      <c r="AO2" s="450" t="s">
        <v>225</v>
      </c>
      <c r="AQ2" s="1218" t="s">
        <v>2007</v>
      </c>
      <c r="AR2" s="1221" t="s">
        <v>224</v>
      </c>
    </row>
    <row r="3" spans="1:44" ht="51.75" customHeight="1" thickBot="1">
      <c r="A3" s="1232"/>
      <c r="B3" s="1244" t="s">
        <v>227</v>
      </c>
      <c r="C3" s="1245"/>
      <c r="D3" s="1245"/>
      <c r="E3" s="1246"/>
      <c r="F3" s="1247" t="s">
        <v>228</v>
      </c>
      <c r="G3" s="1247"/>
      <c r="H3" s="1247"/>
      <c r="I3" s="1239"/>
      <c r="J3" s="1240"/>
      <c r="K3" s="1248" t="s">
        <v>229</v>
      </c>
      <c r="L3" s="1249"/>
      <c r="M3" s="1249"/>
      <c r="N3" s="1249"/>
      <c r="O3" s="1249"/>
      <c r="P3" s="1249"/>
      <c r="Q3" s="1249"/>
      <c r="R3" s="1249"/>
      <c r="S3" s="1249"/>
      <c r="T3" s="1249"/>
      <c r="U3" s="1249"/>
      <c r="V3" s="1249"/>
      <c r="W3" s="1249"/>
      <c r="X3" s="1249"/>
      <c r="Y3" s="1249"/>
      <c r="Z3" s="1249"/>
      <c r="AA3" s="1249"/>
      <c r="AB3" s="1250"/>
      <c r="AC3" s="1229"/>
      <c r="AD3" s="447"/>
      <c r="AE3" s="1225"/>
      <c r="AF3" s="1227"/>
      <c r="AH3" s="441" t="s">
        <v>2244</v>
      </c>
      <c r="AI3" s="444" t="s">
        <v>2244</v>
      </c>
      <c r="AK3" s="451"/>
      <c r="AM3" s="451"/>
      <c r="AO3" s="452" t="s">
        <v>18</v>
      </c>
      <c r="AQ3" s="1219"/>
      <c r="AR3" s="1222"/>
    </row>
    <row r="4" spans="1:44" ht="41.25" customHeight="1" thickBot="1">
      <c r="A4" s="1232"/>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30"/>
      <c r="AD4" s="447"/>
      <c r="AE4" s="1225"/>
      <c r="AF4" s="1227"/>
      <c r="AH4" s="441" t="s">
        <v>2279</v>
      </c>
      <c r="AI4" s="444" t="s">
        <v>2279</v>
      </c>
      <c r="AO4" s="452" t="s">
        <v>236</v>
      </c>
      <c r="AQ4" s="1220"/>
      <c r="AR4" s="1223"/>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3" t="s">
        <v>2238</v>
      </c>
      <c r="C3" s="1252" t="s">
        <v>2239</v>
      </c>
      <c r="D3" s="1252" t="s">
        <v>2240</v>
      </c>
      <c r="E3" s="1252" t="s">
        <v>226</v>
      </c>
      <c r="F3" s="1254" t="s">
        <v>2066</v>
      </c>
      <c r="G3" s="1252" t="s">
        <v>2102</v>
      </c>
      <c r="H3" s="1252"/>
      <c r="I3" s="1252" t="s">
        <v>2103</v>
      </c>
      <c r="J3" s="1252"/>
      <c r="K3" s="1252" t="s">
        <v>2104</v>
      </c>
      <c r="L3" s="1252"/>
      <c r="M3" s="1251" t="s">
        <v>2036</v>
      </c>
      <c r="N3" s="1251" t="s">
        <v>2037</v>
      </c>
      <c r="O3" s="1251" t="s">
        <v>2038</v>
      </c>
      <c r="P3" s="1251" t="s">
        <v>2039</v>
      </c>
      <c r="Q3" s="1251" t="s">
        <v>2040</v>
      </c>
      <c r="R3" s="1251" t="s">
        <v>2041</v>
      </c>
      <c r="S3" s="1251" t="s">
        <v>2042</v>
      </c>
    </row>
    <row r="4" spans="2:19">
      <c r="B4" s="1253"/>
      <c r="C4" s="1252"/>
      <c r="D4" s="1252"/>
      <c r="E4" s="1252"/>
      <c r="F4" s="1255"/>
      <c r="G4" s="1252"/>
      <c r="H4" s="1252"/>
      <c r="I4" s="1252"/>
      <c r="J4" s="1252"/>
      <c r="K4" s="1252"/>
      <c r="L4" s="1252"/>
      <c r="M4" s="1251"/>
      <c r="N4" s="1251"/>
      <c r="O4" s="1251"/>
      <c r="P4" s="1251"/>
      <c r="Q4" s="1251"/>
      <c r="R4" s="1251"/>
      <c r="S4" s="1251"/>
    </row>
    <row r="5" spans="2:19">
      <c r="B5" s="1253"/>
      <c r="C5" s="1252"/>
      <c r="D5" s="1252"/>
      <c r="E5" s="1252"/>
      <c r="F5" s="1256"/>
      <c r="G5" s="1252"/>
      <c r="H5" s="1252"/>
      <c r="I5" s="1252"/>
      <c r="J5" s="1252"/>
      <c r="K5" s="1252"/>
      <c r="L5" s="1252"/>
      <c r="M5" s="1251"/>
      <c r="N5" s="1251"/>
      <c r="O5" s="1251"/>
      <c r="P5" s="1251"/>
      <c r="Q5" s="1251"/>
      <c r="R5" s="1251"/>
      <c r="S5" s="1251"/>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2118</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76"/>
      <c r="AR2" s="7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08"/>
      <c r="Q5" s="1209"/>
      <c r="R5" s="1209"/>
      <c r="S5" s="1209"/>
      <c r="T5" s="1209"/>
      <c r="U5" s="1209"/>
      <c r="V5" s="1209"/>
      <c r="W5" s="1209"/>
      <c r="X5" s="1210"/>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123" t="str">
        <f>IFERROR(VLOOKUP(Y5,【参考】数式用!$A$5:$AB$37,MATCH(V11,【参考】数式用!$B$4:$AB$4,0)+1,FALSE),"")</f>
        <v/>
      </c>
      <c r="W12" s="1123"/>
      <c r="X12" s="1123"/>
      <c r="Y12" s="1123"/>
      <c r="Z12" s="1123"/>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102"/>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103" t="s">
        <v>2110</v>
      </c>
      <c r="F15" s="54">
        <v>4</v>
      </c>
      <c r="G15" s="103" t="s">
        <v>2111</v>
      </c>
      <c r="H15" s="1149" t="s">
        <v>2112</v>
      </c>
      <c r="I15" s="1149"/>
      <c r="J15" s="1162"/>
      <c r="K15" s="54">
        <v>7</v>
      </c>
      <c r="L15" s="103" t="s">
        <v>2110</v>
      </c>
      <c r="M15" s="54">
        <v>3</v>
      </c>
      <c r="N15" s="103" t="s">
        <v>2111</v>
      </c>
      <c r="O15" s="103" t="s">
        <v>2113</v>
      </c>
      <c r="P15" s="104">
        <f>(K15*12+M15)-(D15*12+F15)+1</f>
        <v>12</v>
      </c>
      <c r="Q15" s="1149" t="s">
        <v>2114</v>
      </c>
      <c r="R15" s="1149"/>
      <c r="S15" s="105" t="s">
        <v>69</v>
      </c>
      <c r="U15" s="102"/>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119"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119"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119"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119"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119"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119"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119"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119"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119"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119"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119" t="str">
        <f>IFERROR(IF(G9="特定加算なし","✓",""),"")</f>
        <v/>
      </c>
      <c r="W37" s="1019" t="s">
        <v>15</v>
      </c>
      <c r="X37" s="1020"/>
      <c r="Y37" s="1020"/>
      <c r="Z37" s="1021"/>
      <c r="AA37" s="1038"/>
      <c r="AB37" s="1039"/>
      <c r="AC37" s="1168" t="s">
        <v>2175</v>
      </c>
      <c r="AD37" s="1169"/>
      <c r="AE37" s="1169"/>
      <c r="AF37" s="1169"/>
      <c r="AG37" s="1170">
        <v>0</v>
      </c>
      <c r="AH37" s="1171"/>
      <c r="AI37" s="1038"/>
      <c r="AJ37" s="1039"/>
      <c r="AK37" s="1168" t="s">
        <v>2175</v>
      </c>
      <c r="AL37" s="1169"/>
      <c r="AM37" s="1169"/>
      <c r="AN37" s="1169"/>
      <c r="AO37" s="1170">
        <v>1</v>
      </c>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119"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119"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110"/>
      <c r="AB42" s="110"/>
      <c r="AC42" s="136"/>
      <c r="AD42" s="1011" t="s">
        <v>15</v>
      </c>
      <c r="AE42" s="1011"/>
      <c r="AF42" s="1011"/>
      <c r="AG42" s="1011"/>
      <c r="AH42" s="1011"/>
      <c r="AI42" s="110"/>
      <c r="AJ42" s="110"/>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119"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119"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166" t="s">
        <v>2357</v>
      </c>
      <c r="V56" s="1166"/>
      <c r="W56" s="1166"/>
      <c r="X56" s="1166"/>
      <c r="Y56" s="1166"/>
      <c r="Z56" s="1166"/>
      <c r="AA56" s="145"/>
      <c r="AB56" s="149"/>
      <c r="AC56" s="1166" t="str">
        <f>IF(F15=4,"R6.4～R6.5",IF(F15=5,"R6.5",""))</f>
        <v>R6.4～R6.5</v>
      </c>
      <c r="AD56" s="1166"/>
      <c r="AE56" s="1166"/>
      <c r="AF56" s="1166"/>
      <c r="AG56" s="1166"/>
      <c r="AH56" s="1166"/>
      <c r="AI56" s="150"/>
      <c r="AJ56" s="149"/>
      <c r="AK56" s="1166" t="str">
        <f>IF(OR(F15=4,F15=5),"R6.6","R"&amp;D15&amp;"."&amp;F15)&amp;"～R"&amp;K15&amp;"."&amp;M15</f>
        <v>R6.6～R7.3</v>
      </c>
      <c r="AL56" s="1166"/>
      <c r="AM56" s="1166"/>
      <c r="AN56" s="1166"/>
      <c r="AO56" s="1166"/>
      <c r="AP56" s="1166"/>
      <c r="AQ56" s="145"/>
      <c r="AR56" s="145"/>
      <c r="AS56" s="1172" t="s">
        <v>2202</v>
      </c>
      <c r="AT56" s="1172"/>
      <c r="AU56" s="1172"/>
      <c r="AV56" s="1172"/>
      <c r="AW56" s="1172" t="s">
        <v>2201</v>
      </c>
      <c r="AX56" s="1172"/>
      <c r="AY56" s="1172"/>
      <c r="AZ56" s="1172"/>
    </row>
    <row r="57" spans="2:86" ht="15.95" customHeight="1">
      <c r="U57" s="1014" t="s">
        <v>2358</v>
      </c>
      <c r="V57" s="1014"/>
      <c r="W57" s="1014"/>
      <c r="X57" s="1014"/>
      <c r="Y57" s="1014"/>
      <c r="Z57" s="152" t="str">
        <f>IF(AND(B9&lt;&gt;"処遇加算なし",F15=4),IF(V21="✓",1,IF(V22="✓",2,"")),"")</f>
        <v/>
      </c>
      <c r="AA57" s="145"/>
      <c r="AB57" s="149"/>
      <c r="AC57" s="1014" t="s">
        <v>2358</v>
      </c>
      <c r="AD57" s="1014"/>
      <c r="AE57" s="1014"/>
      <c r="AF57" s="1014"/>
      <c r="AG57" s="1014"/>
      <c r="AH57" s="425">
        <f>IF(AND(F15&lt;&gt;4,F15&lt;&gt;5),0,IF(AT8="○",1,0))</f>
        <v>0</v>
      </c>
      <c r="AI57" s="153"/>
      <c r="AJ57" s="149"/>
      <c r="AK57" s="1014" t="s">
        <v>2358</v>
      </c>
      <c r="AL57" s="1014"/>
      <c r="AM57" s="1014"/>
      <c r="AN57" s="1014"/>
      <c r="AO57" s="1014"/>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122" t="s">
        <v>2359</v>
      </c>
      <c r="V58" s="1122"/>
      <c r="W58" s="1122"/>
      <c r="X58" s="1122"/>
      <c r="Y58" s="1122"/>
      <c r="Z58" s="152" t="str">
        <f>IF(AND(B9&lt;&gt;"処遇加算なし",F15=4),IF(V24="✓",1,IF(V25="✓",2,IF(V26="✓",3,""))),"")</f>
        <v/>
      </c>
      <c r="AA58" s="145"/>
      <c r="AB58" s="149"/>
      <c r="AC58" s="1122" t="s">
        <v>2359</v>
      </c>
      <c r="AD58" s="1122"/>
      <c r="AE58" s="1122"/>
      <c r="AF58" s="1122"/>
      <c r="AG58" s="1122"/>
      <c r="AH58" s="425">
        <f>IF(AND(F15&lt;&gt;4,F15&lt;&gt;5),0,IF(AU8="○",1,3))</f>
        <v>3</v>
      </c>
      <c r="AI58" s="153"/>
      <c r="AJ58" s="149"/>
      <c r="AK58" s="1122" t="s">
        <v>2359</v>
      </c>
      <c r="AL58" s="1122"/>
      <c r="AM58" s="1122"/>
      <c r="AN58" s="1122"/>
      <c r="AO58" s="1122"/>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122" t="s">
        <v>2360</v>
      </c>
      <c r="V59" s="1122"/>
      <c r="W59" s="1122"/>
      <c r="X59" s="1122"/>
      <c r="Y59" s="1122"/>
      <c r="Z59" s="152" t="str">
        <f>IF(AND(B9&lt;&gt;"処遇加算なし",F15=4),IF(V28="✓",1,IF(V29="✓",2,IF(V30="✓",3,""))),"")</f>
        <v/>
      </c>
      <c r="AA59" s="145"/>
      <c r="AB59" s="149"/>
      <c r="AC59" s="1122" t="s">
        <v>2360</v>
      </c>
      <c r="AD59" s="1122"/>
      <c r="AE59" s="1122"/>
      <c r="AF59" s="1122"/>
      <c r="AG59" s="1122"/>
      <c r="AH59" s="425">
        <f>IF(AND(F15&lt;&gt;4,F15&lt;&gt;5),0,IF(AV8="○",1,3))</f>
        <v>3</v>
      </c>
      <c r="AI59" s="153"/>
      <c r="AJ59" s="149"/>
      <c r="AK59" s="1122" t="s">
        <v>2360</v>
      </c>
      <c r="AL59" s="1122"/>
      <c r="AM59" s="1122"/>
      <c r="AN59" s="1122"/>
      <c r="AO59" s="1122"/>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122" t="s">
        <v>2361</v>
      </c>
      <c r="V60" s="1122"/>
      <c r="W60" s="1122"/>
      <c r="X60" s="1122"/>
      <c r="Y60" s="1122"/>
      <c r="Z60" s="152" t="str">
        <f>IF(AND(B9&lt;&gt;"処遇加算なし",F15=4),IF(V32="✓",1,IF(V33="✓",2,"")),"")</f>
        <v/>
      </c>
      <c r="AA60" s="145"/>
      <c r="AB60" s="149"/>
      <c r="AC60" s="1122" t="s">
        <v>2361</v>
      </c>
      <c r="AD60" s="1122"/>
      <c r="AE60" s="1122"/>
      <c r="AF60" s="1122"/>
      <c r="AG60" s="1122"/>
      <c r="AH60" s="425">
        <f>IF(AND(F15&lt;&gt;4,F15&lt;&gt;5),0,IF(AW8="○",1,3))</f>
        <v>3</v>
      </c>
      <c r="AI60" s="153"/>
      <c r="AJ60" s="149"/>
      <c r="AK60" s="1122" t="s">
        <v>2361</v>
      </c>
      <c r="AL60" s="1122"/>
      <c r="AM60" s="1122"/>
      <c r="AN60" s="1122"/>
      <c r="AO60" s="1122"/>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122" t="s">
        <v>2362</v>
      </c>
      <c r="V61" s="1122"/>
      <c r="W61" s="1122"/>
      <c r="X61" s="1122"/>
      <c r="Y61" s="1122"/>
      <c r="Z61" s="152" t="str">
        <f>IF(AND(B9&lt;&gt;"処遇加算なし",F15=4),IF(V36="✓",1,IF(V37="✓",2,"")),"")</f>
        <v/>
      </c>
      <c r="AA61" s="145"/>
      <c r="AB61" s="149"/>
      <c r="AC61" s="1122" t="s">
        <v>2362</v>
      </c>
      <c r="AD61" s="1122"/>
      <c r="AE61" s="1122"/>
      <c r="AF61" s="1122"/>
      <c r="AG61" s="1122"/>
      <c r="AH61" s="425">
        <f>IF(AND(F15&lt;&gt;4,F15&lt;&gt;5),0,IF(AX8="○",1,2))</f>
        <v>2</v>
      </c>
      <c r="AI61" s="153"/>
      <c r="AJ61" s="149"/>
      <c r="AK61" s="1122" t="s">
        <v>2362</v>
      </c>
      <c r="AL61" s="1122"/>
      <c r="AM61" s="1122"/>
      <c r="AN61" s="1122"/>
      <c r="AO61" s="1122"/>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122" t="s">
        <v>2363</v>
      </c>
      <c r="V62" s="1122"/>
      <c r="W62" s="1122"/>
      <c r="X62" s="1122"/>
      <c r="Y62" s="1122"/>
      <c r="Z62" s="152" t="str">
        <f>IF(AND(B9&lt;&gt;"処遇加算なし",F15=4),IF(V40="✓",1,IF(V41="✓",2,"")),"")</f>
        <v/>
      </c>
      <c r="AA62" s="145"/>
      <c r="AB62" s="149"/>
      <c r="AC62" s="1122" t="s">
        <v>2363</v>
      </c>
      <c r="AD62" s="1122"/>
      <c r="AE62" s="1122"/>
      <c r="AF62" s="1122"/>
      <c r="AG62" s="1122"/>
      <c r="AH62" s="425">
        <f>IF(AND(F15&lt;&gt;4,F15&lt;&gt;5),0,IF(AY8="○",1,2))</f>
        <v>2</v>
      </c>
      <c r="AI62" s="153"/>
      <c r="AJ62" s="149"/>
      <c r="AK62" s="1122" t="s">
        <v>2363</v>
      </c>
      <c r="AL62" s="1122"/>
      <c r="AM62" s="1122"/>
      <c r="AN62" s="1122"/>
      <c r="AO62" s="1122"/>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014" t="s">
        <v>2364</v>
      </c>
      <c r="V63" s="1014"/>
      <c r="W63" s="1014"/>
      <c r="X63" s="1014"/>
      <c r="Y63" s="1014"/>
      <c r="Z63" s="152" t="str">
        <f>IF(AND(B9&lt;&gt;"処遇加算なし",F15=4),IF(V44="✓",1,IF(V45="✓",2,"")),"")</f>
        <v/>
      </c>
      <c r="AA63" s="145"/>
      <c r="AB63" s="149"/>
      <c r="AC63" s="1014" t="s">
        <v>2364</v>
      </c>
      <c r="AD63" s="1014"/>
      <c r="AE63" s="1014"/>
      <c r="AF63" s="1014"/>
      <c r="AG63" s="1014"/>
      <c r="AH63" s="425">
        <f>IF(AND(F15&lt;&gt;4,F15&lt;&gt;5),0,IF(AZ8="○",1,2))</f>
        <v>2</v>
      </c>
      <c r="AI63" s="153"/>
      <c r="AJ63" s="149"/>
      <c r="AK63" s="1014" t="s">
        <v>2364</v>
      </c>
      <c r="AL63" s="1014"/>
      <c r="AM63" s="1014"/>
      <c r="AN63" s="1014"/>
      <c r="AO63" s="1014"/>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事業所番号を入力してください。_x000a_（桁数が異なるとエラーになります）" sqref="B5:F5" xr:uid="{8797965C-D8C4-40B4-9173-C5CD50E9D372}">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2324</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08"/>
      <c r="Q5" s="1209"/>
      <c r="R5" s="1209"/>
      <c r="S5" s="1209"/>
      <c r="T5" s="1209"/>
      <c r="U5" s="1209"/>
      <c r="V5" s="1209"/>
      <c r="W5" s="1209"/>
      <c r="X5" s="1210"/>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123" t="str">
        <f>IFERROR(VLOOKUP(Y5,【参考】数式用!$A$5:$AB$37,MATCH(V11,【参考】数式用!$B$4:$AB$4,0)+1,FALSE),"")</f>
        <v/>
      </c>
      <c r="W12" s="1123"/>
      <c r="X12" s="1123"/>
      <c r="Y12" s="1123"/>
      <c r="Z12" s="1123"/>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v>0</v>
      </c>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2325</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532"/>
      <c r="AR2" s="532"/>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528"/>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531" t="s">
        <v>2110</v>
      </c>
      <c r="F15" s="54">
        <v>4</v>
      </c>
      <c r="G15" s="531" t="s">
        <v>2111</v>
      </c>
      <c r="H15" s="1149" t="s">
        <v>2112</v>
      </c>
      <c r="I15" s="1149"/>
      <c r="J15" s="1162"/>
      <c r="K15" s="54">
        <v>7</v>
      </c>
      <c r="L15" s="531" t="s">
        <v>2110</v>
      </c>
      <c r="M15" s="54">
        <v>3</v>
      </c>
      <c r="N15" s="531" t="s">
        <v>2111</v>
      </c>
      <c r="O15" s="531" t="s">
        <v>2113</v>
      </c>
      <c r="P15" s="104">
        <f>(K15*12+M15)-(D15*12+F15)+1</f>
        <v>12</v>
      </c>
      <c r="Q15" s="1149" t="s">
        <v>2114</v>
      </c>
      <c r="R15" s="1149"/>
      <c r="S15" s="105" t="s">
        <v>69</v>
      </c>
      <c r="U15" s="528"/>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530"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530"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530"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530"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530"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530"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530"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530"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530"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530"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530"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530"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530"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529"/>
      <c r="AB42" s="529"/>
      <c r="AC42" s="136"/>
      <c r="AD42" s="1011" t="s">
        <v>15</v>
      </c>
      <c r="AE42" s="1011"/>
      <c r="AF42" s="1011"/>
      <c r="AG42" s="1011"/>
      <c r="AH42" s="1011"/>
      <c r="AI42" s="529"/>
      <c r="AJ42" s="529"/>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530"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530"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2326</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0"/>
      <c r="AR2" s="430"/>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26"/>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29" t="s">
        <v>2110</v>
      </c>
      <c r="F15" s="54">
        <v>4</v>
      </c>
      <c r="G15" s="429" t="s">
        <v>2111</v>
      </c>
      <c r="H15" s="1149" t="s">
        <v>2112</v>
      </c>
      <c r="I15" s="1149"/>
      <c r="J15" s="1162"/>
      <c r="K15" s="54">
        <v>7</v>
      </c>
      <c r="L15" s="429" t="s">
        <v>2110</v>
      </c>
      <c r="M15" s="54">
        <v>3</v>
      </c>
      <c r="N15" s="429" t="s">
        <v>2111</v>
      </c>
      <c r="O15" s="429" t="s">
        <v>2113</v>
      </c>
      <c r="P15" s="104">
        <f>(K15*12+M15)-(D15*12+F15)+1</f>
        <v>12</v>
      </c>
      <c r="Q15" s="1149" t="s">
        <v>2114</v>
      </c>
      <c r="R15" s="1149"/>
      <c r="S15" s="105" t="s">
        <v>69</v>
      </c>
      <c r="U15" s="426"/>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2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2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2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2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2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2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2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2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2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2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2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2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2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27"/>
      <c r="AB42" s="427"/>
      <c r="AC42" s="136"/>
      <c r="AD42" s="1011" t="s">
        <v>15</v>
      </c>
      <c r="AE42" s="1011"/>
      <c r="AF42" s="1011"/>
      <c r="AG42" s="1011"/>
      <c r="AH42" s="1011"/>
      <c r="AI42" s="427"/>
      <c r="AJ42" s="427"/>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2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2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2327</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2328</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2329</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163" t="s">
        <v>2330</v>
      </c>
      <c r="O1" s="1163"/>
      <c r="P1" s="1163"/>
      <c r="Q1" s="1163"/>
      <c r="R1" s="1163"/>
      <c r="S1" s="1163"/>
      <c r="T1" s="1163"/>
      <c r="U1" s="1163"/>
      <c r="V1" s="1163"/>
      <c r="W1" s="1163"/>
      <c r="X1" s="1163"/>
      <c r="Y1" s="1163"/>
      <c r="Z1" s="1163"/>
      <c r="AA1" s="1163"/>
      <c r="AB1" s="1163"/>
      <c r="AC1" s="1163"/>
      <c r="AD1" s="1163"/>
      <c r="AE1" s="1163"/>
      <c r="AF1" s="1009" t="s">
        <v>25</v>
      </c>
      <c r="AG1" s="1009"/>
      <c r="AH1" s="1009"/>
      <c r="AI1" s="1010" t="str">
        <f>IF(G5="","",G5)</f>
        <v/>
      </c>
      <c r="AJ1" s="1010"/>
      <c r="AK1" s="1010"/>
      <c r="AL1" s="1010"/>
      <c r="AM1" s="1010"/>
      <c r="AN1" s="1010"/>
      <c r="AO1" s="1010"/>
      <c r="AP1" s="1010"/>
      <c r="AS1" s="1177" t="str">
        <f>B9&amp;G9&amp;L9</f>
        <v/>
      </c>
      <c r="AT1" s="1178"/>
      <c r="AU1" s="1178"/>
      <c r="AV1" s="1178"/>
      <c r="AW1" s="1178"/>
      <c r="AX1" s="1178"/>
      <c r="AY1" s="1178"/>
      <c r="AZ1" s="1178"/>
      <c r="BA1" s="1178"/>
      <c r="BB1" s="1178"/>
      <c r="BC1" s="1178"/>
      <c r="BD1" s="1178"/>
      <c r="BE1" s="1179"/>
      <c r="BF1" s="1176" t="str">
        <f>IFERROR(VLOOKUP(Y5,【参考】数式用!$AH$2:$AI$34,2,FALSE),"")</f>
        <v/>
      </c>
      <c r="BG1" s="1176"/>
      <c r="BH1" s="1176"/>
      <c r="BI1" s="1176"/>
      <c r="BJ1" s="1176"/>
      <c r="BK1" s="1176"/>
      <c r="BL1" s="1176"/>
      <c r="BM1" s="1176"/>
      <c r="BN1" s="1176"/>
      <c r="BO1" s="1176"/>
      <c r="BP1" s="1176"/>
      <c r="CE1" s="74" t="s">
        <v>2189</v>
      </c>
    </row>
    <row r="2" spans="1:88" s="75" customFormat="1" ht="19.5" customHeight="1" thickBot="1">
      <c r="C2" s="73"/>
      <c r="D2" s="73"/>
      <c r="E2" s="73"/>
      <c r="F2" s="73"/>
      <c r="G2" s="73"/>
      <c r="H2" s="73"/>
      <c r="I2" s="73"/>
      <c r="J2" s="73"/>
      <c r="K2" s="73"/>
      <c r="L2" s="73"/>
      <c r="M2" s="73"/>
      <c r="N2" s="1163"/>
      <c r="O2" s="1163"/>
      <c r="P2" s="1163"/>
      <c r="Q2" s="1163"/>
      <c r="R2" s="1163"/>
      <c r="S2" s="1163"/>
      <c r="T2" s="1163"/>
      <c r="U2" s="1163"/>
      <c r="V2" s="1163"/>
      <c r="W2" s="1163"/>
      <c r="X2" s="1163"/>
      <c r="Y2" s="1163"/>
      <c r="Z2" s="1163"/>
      <c r="AA2" s="1163"/>
      <c r="AB2" s="1163"/>
      <c r="AC2" s="1163"/>
      <c r="AD2" s="1163"/>
      <c r="AE2" s="1163"/>
      <c r="AF2" s="73"/>
      <c r="AG2" s="73"/>
      <c r="AH2" s="73"/>
      <c r="AI2" s="73"/>
      <c r="AJ2" s="73"/>
      <c r="AK2" s="73"/>
      <c r="AL2" s="73"/>
      <c r="AM2" s="73"/>
      <c r="AN2" s="73"/>
      <c r="AO2" s="73"/>
      <c r="AP2" s="73"/>
      <c r="AQ2" s="436"/>
      <c r="AR2" s="436"/>
      <c r="CE2" s="1001" t="s">
        <v>2192</v>
      </c>
      <c r="CF2" s="1001"/>
      <c r="CG2" s="1001"/>
      <c r="CH2" s="1001"/>
      <c r="CI2" s="982" t="str">
        <f>IF(AI1&lt;&gt;"",1,"")</f>
        <v/>
      </c>
      <c r="CJ2" s="983"/>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1001" t="s">
        <v>2186</v>
      </c>
      <c r="CF3" s="1001"/>
      <c r="CG3" s="1001"/>
      <c r="CH3" s="1001"/>
      <c r="CI3" s="987" t="str">
        <f>IF(AND(L9="ベア加算",Q49="ベア加算"),1,"")</f>
        <v/>
      </c>
      <c r="CJ3" s="988"/>
    </row>
    <row r="4" spans="1:88" ht="28.5" customHeight="1">
      <c r="B4" s="1082" t="s">
        <v>2237</v>
      </c>
      <c r="C4" s="1082"/>
      <c r="D4" s="1082"/>
      <c r="E4" s="1082"/>
      <c r="F4" s="1082"/>
      <c r="G4" s="1083" t="s">
        <v>0</v>
      </c>
      <c r="H4" s="1083"/>
      <c r="I4" s="1083"/>
      <c r="J4" s="1084" t="s">
        <v>1</v>
      </c>
      <c r="K4" s="1085"/>
      <c r="L4" s="1085"/>
      <c r="M4" s="1085"/>
      <c r="N4" s="1085"/>
      <c r="O4" s="1086"/>
      <c r="P4" s="1193" t="s">
        <v>2</v>
      </c>
      <c r="Q4" s="1194"/>
      <c r="R4" s="1194"/>
      <c r="S4" s="1194"/>
      <c r="T4" s="1194"/>
      <c r="U4" s="1194"/>
      <c r="V4" s="1194"/>
      <c r="W4" s="1194"/>
      <c r="X4" s="1195"/>
      <c r="Y4" s="1084" t="s">
        <v>3</v>
      </c>
      <c r="Z4" s="1085"/>
      <c r="AA4" s="1085"/>
      <c r="AB4" s="1085"/>
      <c r="AC4" s="1085"/>
      <c r="AD4" s="1086"/>
      <c r="AE4" s="1125" t="s">
        <v>2317</v>
      </c>
      <c r="AF4" s="1126"/>
      <c r="AG4" s="1126"/>
      <c r="AH4" s="1127"/>
      <c r="AI4" s="1125" t="s">
        <v>2318</v>
      </c>
      <c r="AJ4" s="1126"/>
      <c r="AK4" s="1126"/>
      <c r="AL4" s="1127"/>
      <c r="AM4" s="1125" t="s">
        <v>2319</v>
      </c>
      <c r="AN4" s="1126"/>
      <c r="AO4" s="1126"/>
      <c r="AP4" s="1127"/>
      <c r="AS4" s="83"/>
      <c r="AT4" s="1181" t="s">
        <v>2095</v>
      </c>
      <c r="AU4" s="1181" t="s">
        <v>2055</v>
      </c>
      <c r="AV4" s="1181" t="s">
        <v>2056</v>
      </c>
      <c r="AW4" s="1181" t="s">
        <v>2057</v>
      </c>
      <c r="AX4" s="1181" t="s">
        <v>2058</v>
      </c>
      <c r="AY4" s="1181" t="s">
        <v>2059</v>
      </c>
      <c r="AZ4" s="1181" t="s">
        <v>2094</v>
      </c>
      <c r="BA4" s="84"/>
      <c r="CE4" s="1001" t="s">
        <v>2191</v>
      </c>
      <c r="CF4" s="1001"/>
      <c r="CG4" s="1001"/>
      <c r="CH4" s="1001"/>
      <c r="CI4" s="989" t="str">
        <f>IF(OR(OR(G49="処遇加算Ⅰ",G49="処遇加算Ⅱ"),OR(AS48="処遇加算Ⅰ",AS48="処遇加算Ⅱ")),1,"")</f>
        <v/>
      </c>
      <c r="CJ4" s="990"/>
    </row>
    <row r="5" spans="1:88" ht="33" customHeight="1">
      <c r="B5" s="1141"/>
      <c r="C5" s="1141"/>
      <c r="D5" s="1141"/>
      <c r="E5" s="1141"/>
      <c r="F5" s="1141"/>
      <c r="G5" s="1142"/>
      <c r="H5" s="1142"/>
      <c r="I5" s="1142"/>
      <c r="J5" s="1143"/>
      <c r="K5" s="1143"/>
      <c r="L5" s="1143"/>
      <c r="M5" s="1144"/>
      <c r="N5" s="1144"/>
      <c r="O5" s="1144"/>
      <c r="P5" s="1215"/>
      <c r="Q5" s="1216"/>
      <c r="R5" s="1216"/>
      <c r="S5" s="1216"/>
      <c r="T5" s="1216"/>
      <c r="U5" s="1216"/>
      <c r="V5" s="1216"/>
      <c r="W5" s="1216"/>
      <c r="X5" s="1217"/>
      <c r="Y5" s="1128"/>
      <c r="Z5" s="1128"/>
      <c r="AA5" s="1128"/>
      <c r="AB5" s="1128"/>
      <c r="AC5" s="1128"/>
      <c r="AD5" s="1128"/>
      <c r="AE5" s="1196"/>
      <c r="AF5" s="1197"/>
      <c r="AG5" s="1197"/>
      <c r="AH5" s="1198"/>
      <c r="AI5" s="1196"/>
      <c r="AJ5" s="1197"/>
      <c r="AK5" s="1197"/>
      <c r="AL5" s="1198"/>
      <c r="AM5" s="1199">
        <f>AE5-AI5</f>
        <v>0</v>
      </c>
      <c r="AN5" s="1200"/>
      <c r="AO5" s="1200"/>
      <c r="AP5" s="1201"/>
      <c r="AS5" s="83"/>
      <c r="AT5" s="1182"/>
      <c r="AU5" s="1182"/>
      <c r="AV5" s="1182"/>
      <c r="AW5" s="1182"/>
      <c r="AX5" s="1182"/>
      <c r="AY5" s="1182"/>
      <c r="AZ5" s="1182"/>
      <c r="BA5" s="84"/>
      <c r="CE5" s="1001" t="s">
        <v>2185</v>
      </c>
      <c r="CF5" s="1001"/>
      <c r="CG5" s="1001"/>
      <c r="CH5" s="1001"/>
      <c r="CI5" s="989" t="str">
        <f>IF(OR(G49="処遇加算Ⅰ",AS48="処遇加算Ⅰ"),1,"")</f>
        <v/>
      </c>
      <c r="CJ5" s="990"/>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2"/>
      <c r="AU6" s="1182"/>
      <c r="AV6" s="1182"/>
      <c r="AW6" s="1182"/>
      <c r="AX6" s="1182"/>
      <c r="AY6" s="1182"/>
      <c r="AZ6" s="1182"/>
      <c r="BA6" s="84"/>
      <c r="CE6" s="1001" t="s">
        <v>2188</v>
      </c>
      <c r="CF6" s="1001"/>
      <c r="CG6" s="1001"/>
      <c r="CH6" s="1001"/>
      <c r="CI6" s="989" t="str">
        <f>IF(OR(AH61=1,AP61=1),1,"")</f>
        <v/>
      </c>
      <c r="CJ6" s="990"/>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1183"/>
      <c r="AU7" s="1183"/>
      <c r="AV7" s="1183"/>
      <c r="AW7" s="1183"/>
      <c r="AX7" s="1183"/>
      <c r="AY7" s="1183"/>
      <c r="AZ7" s="1183"/>
      <c r="BA7" s="84"/>
      <c r="CE7" s="1002" t="s">
        <v>2187</v>
      </c>
      <c r="CF7" s="1002"/>
      <c r="CG7" s="1002"/>
      <c r="CH7" s="1002"/>
      <c r="CI7" s="989" t="str">
        <f>IF(AND(AH62=1,AD41=""),1,"")</f>
        <v/>
      </c>
      <c r="CJ7" s="990"/>
    </row>
    <row r="8" spans="1:88" ht="17.25" customHeight="1" thickBot="1">
      <c r="B8" s="1045" t="s">
        <v>2145</v>
      </c>
      <c r="C8" s="1046"/>
      <c r="D8" s="1046"/>
      <c r="E8" s="1046"/>
      <c r="F8" s="1046"/>
      <c r="G8" s="1046"/>
      <c r="H8" s="1046"/>
      <c r="I8" s="1046"/>
      <c r="J8" s="1046"/>
      <c r="K8" s="1046"/>
      <c r="L8" s="1046"/>
      <c r="M8" s="1046"/>
      <c r="N8" s="1046"/>
      <c r="O8" s="1046"/>
      <c r="P8" s="1046"/>
      <c r="Q8" s="1046"/>
      <c r="R8" s="1046"/>
      <c r="S8" s="1047"/>
      <c r="T8" s="1038" t="s">
        <v>12</v>
      </c>
      <c r="U8" s="1039"/>
      <c r="V8" s="1202" t="str">
        <f>IFERROR(IF(VLOOKUP(AS1,【参考】数式用2!E6:L23,3,FALSE)="","",VLOOKUP(AS1,【参考】数式用2!E6:L23,3,FALSE)),"")</f>
        <v/>
      </c>
      <c r="W8" s="1203"/>
      <c r="X8" s="1203"/>
      <c r="Y8" s="1203"/>
      <c r="Z8" s="1204"/>
      <c r="AA8" s="1184" t="str">
        <f>IFERROR(VLOOKUP(AS1,【参考】数式用2!E6:L23,4,FALSE),"")</f>
        <v/>
      </c>
      <c r="AB8" s="1184"/>
      <c r="AC8" s="1184"/>
      <c r="AD8" s="1184"/>
      <c r="AE8" s="1184"/>
      <c r="AF8" s="1184"/>
      <c r="AG8" s="1184"/>
      <c r="AH8" s="1184"/>
      <c r="AI8" s="1184"/>
      <c r="AJ8" s="1184"/>
      <c r="AK8" s="1184"/>
      <c r="AL8" s="1184"/>
      <c r="AM8" s="1184"/>
      <c r="AN8" s="1184"/>
      <c r="AO8" s="1184"/>
      <c r="AP8" s="1185"/>
      <c r="AS8" s="83"/>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84"/>
      <c r="CE8" s="1002" t="s">
        <v>2187</v>
      </c>
      <c r="CF8" s="1002"/>
      <c r="CG8" s="1002"/>
      <c r="CH8" s="1002"/>
      <c r="CI8" s="989" t="str">
        <f>IF(AND(AP62=1,AL41=""),1,"")</f>
        <v/>
      </c>
      <c r="CJ8" s="990"/>
    </row>
    <row r="9" spans="1:88" ht="26.25" customHeight="1">
      <c r="B9" s="1091"/>
      <c r="C9" s="1092"/>
      <c r="D9" s="1092"/>
      <c r="E9" s="1092"/>
      <c r="F9" s="1093"/>
      <c r="G9" s="1094"/>
      <c r="H9" s="1095"/>
      <c r="I9" s="1095"/>
      <c r="J9" s="1095"/>
      <c r="K9" s="1096"/>
      <c r="L9" s="1097"/>
      <c r="M9" s="1098"/>
      <c r="N9" s="1098"/>
      <c r="O9" s="1098"/>
      <c r="P9" s="1099"/>
      <c r="Q9" s="1145" t="s">
        <v>2051</v>
      </c>
      <c r="R9" s="1146"/>
      <c r="S9" s="1146"/>
      <c r="T9" s="1038"/>
      <c r="U9" s="1039"/>
      <c r="V9" s="1205" t="str">
        <f>IFERROR(VLOOKUP(Y5,【参考】数式用!$A$5:$AB$37,MATCH(V8,【参考】数式用!$B$4:$AB$4,0)+1,FALSE),"")</f>
        <v/>
      </c>
      <c r="W9" s="1206"/>
      <c r="X9" s="1206"/>
      <c r="Y9" s="1206"/>
      <c r="Z9" s="1207"/>
      <c r="AA9" s="1186"/>
      <c r="AB9" s="1186"/>
      <c r="AC9" s="1186"/>
      <c r="AD9" s="1186"/>
      <c r="AE9" s="1186"/>
      <c r="AF9" s="1186"/>
      <c r="AG9" s="1186"/>
      <c r="AH9" s="1186"/>
      <c r="AI9" s="1186"/>
      <c r="AJ9" s="1186"/>
      <c r="AK9" s="1186"/>
      <c r="AL9" s="1186"/>
      <c r="AM9" s="1186"/>
      <c r="AN9" s="1186"/>
      <c r="AO9" s="1186"/>
      <c r="AP9" s="1187"/>
      <c r="AS9" s="83"/>
      <c r="AT9" s="986"/>
      <c r="AU9" s="986"/>
      <c r="AV9" s="986"/>
      <c r="AW9" s="986"/>
      <c r="AX9" s="986"/>
      <c r="AY9" s="986"/>
      <c r="AZ9" s="986"/>
      <c r="BA9" s="84"/>
      <c r="CE9" s="1001" t="s">
        <v>2187</v>
      </c>
      <c r="CF9" s="1001"/>
      <c r="CG9" s="1001"/>
      <c r="CH9" s="1001"/>
      <c r="CI9" s="989" t="str">
        <f>IF(OR(AH62=1,AP62=1),1,"")</f>
        <v/>
      </c>
      <c r="CJ9" s="990"/>
    </row>
    <row r="10" spans="1:88" ht="11.25" customHeight="1">
      <c r="B10" s="1100" t="str">
        <f>IFERROR(VLOOKUP(Y5,【参考】数式用!$A$5:$J$37,MATCH(B9,【参考】数式用!$B$4:$J$4,0)+1,0),"")</f>
        <v/>
      </c>
      <c r="C10" s="1101"/>
      <c r="D10" s="1101"/>
      <c r="E10" s="1101"/>
      <c r="F10" s="1102"/>
      <c r="G10" s="1100" t="str">
        <f>IFERROR(VLOOKUP(Y5,【参考】数式用!$A$5:$J$37,MATCH(G9,【参考】数式用!$B$4:$J$4,0)+1,0),"")</f>
        <v/>
      </c>
      <c r="H10" s="1101"/>
      <c r="I10" s="1101"/>
      <c r="J10" s="1101"/>
      <c r="K10" s="1102"/>
      <c r="L10" s="1106" t="str">
        <f>IFERROR(VLOOKUP(Y5,【参考】数式用!$A$5:$J$37,MATCH(L9,【参考】数式用!$B$4:$J$4,0)+1,0),"")</f>
        <v/>
      </c>
      <c r="M10" s="1107"/>
      <c r="N10" s="1107"/>
      <c r="O10" s="1107"/>
      <c r="P10" s="1108"/>
      <c r="Q10" s="1033">
        <f>SUM(B10,G10,L10)</f>
        <v>0</v>
      </c>
      <c r="R10" s="1034"/>
      <c r="S10" s="1034"/>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1" t="s">
        <v>2190</v>
      </c>
      <c r="CF10" s="1001"/>
      <c r="CG10" s="1001"/>
      <c r="CH10" s="1001"/>
      <c r="CI10" s="989">
        <f>IF(OR(AH63=1,AP63=1),1,0)</f>
        <v>0</v>
      </c>
      <c r="CJ10" s="990"/>
    </row>
    <row r="11" spans="1:88" s="94" customFormat="1" ht="20.25" customHeight="1" thickBot="1">
      <c r="B11" s="1103"/>
      <c r="C11" s="1104"/>
      <c r="D11" s="1104"/>
      <c r="E11" s="1104"/>
      <c r="F11" s="1105"/>
      <c r="G11" s="1103"/>
      <c r="H11" s="1104"/>
      <c r="I11" s="1104"/>
      <c r="J11" s="1104"/>
      <c r="K11" s="1105"/>
      <c r="L11" s="1109"/>
      <c r="M11" s="1110"/>
      <c r="N11" s="1110"/>
      <c r="O11" s="1110"/>
      <c r="P11" s="1111"/>
      <c r="Q11" s="1033"/>
      <c r="R11" s="1034"/>
      <c r="S11" s="1034"/>
      <c r="T11" s="1040"/>
      <c r="U11" s="1039"/>
      <c r="V11" s="1124" t="str">
        <f>IFERROR(IF(VLOOKUP(AS1,【参考】数式用2!E6:L23,5,FALSE)="","",VLOOKUP(AS1,【参考】数式用2!E6:L23,5,FALSE)),"")</f>
        <v/>
      </c>
      <c r="W11" s="1124"/>
      <c r="X11" s="1124"/>
      <c r="Y11" s="1124"/>
      <c r="Z11" s="1124"/>
      <c r="AA11" s="1184" t="str">
        <f>IFERROR(VLOOKUP(AS1,【参考】数式用2!E6:L23,6,FALSE),"")</f>
        <v/>
      </c>
      <c r="AB11" s="1184"/>
      <c r="AC11" s="1184"/>
      <c r="AD11" s="1184"/>
      <c r="AE11" s="1184"/>
      <c r="AF11" s="1184"/>
      <c r="AG11" s="1184"/>
      <c r="AH11" s="1184"/>
      <c r="AI11" s="1184"/>
      <c r="AJ11" s="1184"/>
      <c r="AK11" s="1184"/>
      <c r="AL11" s="1184"/>
      <c r="AM11" s="1184"/>
      <c r="AN11" s="1184"/>
      <c r="AO11" s="1184"/>
      <c r="AP11" s="1185"/>
      <c r="AS11" s="99"/>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0"/>
      <c r="D12" s="1140"/>
      <c r="E12" s="1140"/>
      <c r="F12" s="1140"/>
      <c r="G12" s="1140"/>
      <c r="H12" s="1140"/>
      <c r="I12" s="1140"/>
      <c r="J12" s="1140"/>
      <c r="K12" s="1140"/>
      <c r="L12" s="1140"/>
      <c r="M12" s="1140"/>
      <c r="N12" s="1140"/>
      <c r="O12" s="1140"/>
      <c r="P12" s="1140"/>
      <c r="Q12" s="1140"/>
      <c r="R12" s="1140"/>
      <c r="S12" s="1140"/>
      <c r="T12" s="1040"/>
      <c r="U12" s="1039"/>
      <c r="V12" s="1214" t="str">
        <f>IFERROR(VLOOKUP(Y5,【参考】数式用!$A$5:$AB$37,MATCH(V11,【参考】数式用!$B$4:$AB$4,0)+1,FALSE),"")</f>
        <v/>
      </c>
      <c r="W12" s="1214"/>
      <c r="X12" s="1214"/>
      <c r="Y12" s="1214"/>
      <c r="Z12" s="1214"/>
      <c r="AA12" s="1186"/>
      <c r="AB12" s="1186"/>
      <c r="AC12" s="1186"/>
      <c r="AD12" s="1186"/>
      <c r="AE12" s="1186"/>
      <c r="AF12" s="1186"/>
      <c r="AG12" s="1186"/>
      <c r="AH12" s="1186"/>
      <c r="AI12" s="1186"/>
      <c r="AJ12" s="1186"/>
      <c r="AK12" s="1186"/>
      <c r="AL12" s="1186"/>
      <c r="AM12" s="1186"/>
      <c r="AN12" s="1186"/>
      <c r="AO12" s="1186"/>
      <c r="AP12" s="1187"/>
      <c r="AS12" s="83"/>
      <c r="AT12" s="986"/>
      <c r="AU12" s="986"/>
      <c r="AV12" s="986"/>
      <c r="AW12" s="986"/>
      <c r="AX12" s="986"/>
      <c r="AY12" s="986"/>
      <c r="AZ12" s="986"/>
      <c r="BA12" s="84"/>
    </row>
    <row r="13" spans="1:88" ht="12" customHeight="1">
      <c r="A13" s="78"/>
      <c r="B13" s="1156" t="s">
        <v>2115</v>
      </c>
      <c r="C13" s="1157"/>
      <c r="D13" s="1157"/>
      <c r="E13" s="1157"/>
      <c r="F13" s="1157"/>
      <c r="G13" s="1157"/>
      <c r="H13" s="1157"/>
      <c r="I13" s="1157"/>
      <c r="J13" s="1157"/>
      <c r="K13" s="1157"/>
      <c r="L13" s="1157"/>
      <c r="M13" s="1157"/>
      <c r="N13" s="1157"/>
      <c r="O13" s="1157"/>
      <c r="P13" s="1157"/>
      <c r="Q13" s="1157"/>
      <c r="R13" s="1157"/>
      <c r="S13" s="1158"/>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59"/>
      <c r="C14" s="1160"/>
      <c r="D14" s="1160"/>
      <c r="E14" s="1160"/>
      <c r="F14" s="1160"/>
      <c r="G14" s="1160"/>
      <c r="H14" s="1160"/>
      <c r="I14" s="1160"/>
      <c r="J14" s="1160"/>
      <c r="K14" s="1160"/>
      <c r="L14" s="1160"/>
      <c r="M14" s="1160"/>
      <c r="N14" s="1160"/>
      <c r="O14" s="1160"/>
      <c r="P14" s="1160"/>
      <c r="Q14" s="1160"/>
      <c r="R14" s="1160"/>
      <c r="S14" s="1161"/>
      <c r="U14" s="434"/>
      <c r="V14" s="1124" t="str">
        <f>IFERROR(IF(VLOOKUP(AS1,【参考】数式用2!E6:L23,7,FALSE)="","",VLOOKUP(AS1,【参考】数式用2!E6:L23,7,FALSE)),"")</f>
        <v/>
      </c>
      <c r="W14" s="1124"/>
      <c r="X14" s="1124"/>
      <c r="Y14" s="1124"/>
      <c r="Z14" s="1124"/>
      <c r="AA14" s="1188" t="str">
        <f>IFERROR(VLOOKUP(AS1,【参考】数式用2!E6:L23,8,FALSE),"")</f>
        <v/>
      </c>
      <c r="AB14" s="1184"/>
      <c r="AC14" s="1184"/>
      <c r="AD14" s="1184"/>
      <c r="AE14" s="1184"/>
      <c r="AF14" s="1184"/>
      <c r="AG14" s="1184"/>
      <c r="AH14" s="1184"/>
      <c r="AI14" s="1184"/>
      <c r="AJ14" s="1184"/>
      <c r="AK14" s="1184"/>
      <c r="AL14" s="1184"/>
      <c r="AM14" s="1184"/>
      <c r="AN14" s="1184"/>
      <c r="AO14" s="1184"/>
      <c r="AP14" s="1185"/>
      <c r="AS14" s="83"/>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7" t="s">
        <v>2109</v>
      </c>
      <c r="C15" s="1148"/>
      <c r="D15" s="54">
        <v>6</v>
      </c>
      <c r="E15" s="437" t="s">
        <v>2110</v>
      </c>
      <c r="F15" s="54">
        <v>4</v>
      </c>
      <c r="G15" s="437" t="s">
        <v>2111</v>
      </c>
      <c r="H15" s="1149" t="s">
        <v>2112</v>
      </c>
      <c r="I15" s="1149"/>
      <c r="J15" s="1162"/>
      <c r="K15" s="54">
        <v>7</v>
      </c>
      <c r="L15" s="437" t="s">
        <v>2110</v>
      </c>
      <c r="M15" s="54">
        <v>3</v>
      </c>
      <c r="N15" s="437" t="s">
        <v>2111</v>
      </c>
      <c r="O15" s="437" t="s">
        <v>2113</v>
      </c>
      <c r="P15" s="104">
        <f>(K15*12+M15)-(D15*12+F15)+1</f>
        <v>12</v>
      </c>
      <c r="Q15" s="1149" t="s">
        <v>2114</v>
      </c>
      <c r="R15" s="1149"/>
      <c r="S15" s="105" t="s">
        <v>69</v>
      </c>
      <c r="U15" s="434"/>
      <c r="V15" s="1150" t="str">
        <f>IFERROR(VLOOKUP(Y5,【参考】数式用!$A$5:$AB$37,MATCH(V14,【参考】数式用!$B$4:$AB$4,0)+1,FALSE),"")</f>
        <v/>
      </c>
      <c r="W15" s="1151"/>
      <c r="X15" s="1151"/>
      <c r="Y15" s="1151"/>
      <c r="Z15" s="1152"/>
      <c r="AA15" s="1063"/>
      <c r="AB15" s="1064"/>
      <c r="AC15" s="1064"/>
      <c r="AD15" s="1064"/>
      <c r="AE15" s="1064"/>
      <c r="AF15" s="1064"/>
      <c r="AG15" s="1064"/>
      <c r="AH15" s="1064"/>
      <c r="AI15" s="1064"/>
      <c r="AJ15" s="1064"/>
      <c r="AK15" s="1064"/>
      <c r="AL15" s="1064"/>
      <c r="AM15" s="1064"/>
      <c r="AN15" s="1064"/>
      <c r="AO15" s="1064"/>
      <c r="AP15" s="1189"/>
      <c r="AS15" s="83"/>
      <c r="AT15" s="991"/>
      <c r="AU15" s="991"/>
      <c r="AV15" s="991"/>
      <c r="AW15" s="991"/>
      <c r="AX15" s="991"/>
      <c r="AY15" s="991"/>
      <c r="AZ15" s="991"/>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153"/>
      <c r="W16" s="1154"/>
      <c r="X16" s="1154"/>
      <c r="Y16" s="1154"/>
      <c r="Z16" s="1155"/>
      <c r="AA16" s="1190"/>
      <c r="AB16" s="1191"/>
      <c r="AC16" s="1191"/>
      <c r="AD16" s="1191"/>
      <c r="AE16" s="1191"/>
      <c r="AF16" s="1191"/>
      <c r="AG16" s="1191"/>
      <c r="AH16" s="1191"/>
      <c r="AI16" s="1191"/>
      <c r="AJ16" s="1191"/>
      <c r="AK16" s="1191"/>
      <c r="AL16" s="1191"/>
      <c r="AM16" s="1191"/>
      <c r="AN16" s="1191"/>
      <c r="AO16" s="1191"/>
      <c r="AP16" s="1192"/>
      <c r="AS16" s="83"/>
      <c r="AT16" s="986"/>
      <c r="AU16" s="986"/>
      <c r="AV16" s="986"/>
      <c r="AW16" s="986"/>
      <c r="AX16" s="986"/>
      <c r="AY16" s="986"/>
      <c r="AZ16" s="986"/>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49" t="s">
        <v>2062</v>
      </c>
      <c r="C18" s="1049"/>
      <c r="D18" s="1049"/>
      <c r="E18" s="1049"/>
      <c r="F18" s="1049"/>
      <c r="G18" s="1049"/>
      <c r="H18" s="1049"/>
      <c r="I18" s="1049"/>
      <c r="J18" s="1049"/>
      <c r="K18" s="1049"/>
      <c r="L18" s="1049"/>
      <c r="M18" s="1049"/>
      <c r="N18" s="1049"/>
      <c r="O18" s="1049"/>
      <c r="P18" s="1049"/>
      <c r="Q18" s="1049"/>
      <c r="R18" s="1049"/>
      <c r="S18" s="1049"/>
      <c r="AI18" s="116"/>
      <c r="AJ18" s="116"/>
      <c r="AK18" s="116"/>
      <c r="AL18" s="116"/>
      <c r="AM18" s="116"/>
      <c r="AN18" s="116"/>
      <c r="AO18" s="116"/>
      <c r="AP18" s="116"/>
      <c r="AQ18" s="1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116"/>
      <c r="AJ19" s="116"/>
      <c r="AK19" s="116"/>
      <c r="AL19" s="116"/>
      <c r="AM19" s="116"/>
      <c r="AN19" s="116"/>
      <c r="AO19" s="116"/>
      <c r="AP19" s="116"/>
      <c r="AQ19" s="116"/>
    </row>
    <row r="20" spans="2:60" ht="12.95" customHeight="1">
      <c r="B20" s="1165"/>
      <c r="C20" s="1165"/>
      <c r="D20" s="1165"/>
      <c r="E20" s="1165"/>
      <c r="F20" s="1165"/>
      <c r="G20" s="1165"/>
      <c r="H20" s="1165"/>
      <c r="I20" s="1165"/>
      <c r="J20" s="1165"/>
      <c r="K20" s="1165"/>
      <c r="L20" s="1165"/>
      <c r="M20" s="1165"/>
      <c r="N20" s="1165"/>
      <c r="O20" s="1165"/>
      <c r="P20" s="1165"/>
      <c r="Q20" s="1165"/>
      <c r="R20" s="1165"/>
      <c r="S20" s="1165"/>
      <c r="T20" s="117"/>
      <c r="U20" s="78"/>
      <c r="V20" s="984" t="s">
        <v>215</v>
      </c>
      <c r="W20" s="984"/>
      <c r="X20" s="984"/>
      <c r="Y20" s="984"/>
      <c r="Z20" s="984"/>
      <c r="AA20" s="91"/>
      <c r="AB20" s="91"/>
      <c r="AC20" s="984" t="str">
        <f>IF(F15=4,"R6.4～R6.5",IF(F15=5,"R6.5",""))</f>
        <v>R6.4～R6.5</v>
      </c>
      <c r="AD20" s="984"/>
      <c r="AE20" s="984"/>
      <c r="AF20" s="984"/>
      <c r="AG20" s="984"/>
      <c r="AH20" s="984"/>
      <c r="AI20" s="91"/>
      <c r="AJ20" s="91"/>
      <c r="AK20" s="984" t="str">
        <f>IF(OR(F15=4,F15=5),"R6.6","R"&amp;D15&amp;"."&amp;F15)&amp;"～R"&amp;K15&amp;"."&amp;M15</f>
        <v>R6.6～R7.3</v>
      </c>
      <c r="AL20" s="984"/>
      <c r="AM20" s="984"/>
      <c r="AN20" s="984"/>
      <c r="AO20" s="984"/>
      <c r="AP20" s="984"/>
      <c r="AS20" s="992" t="str">
        <f>IFERROR(VLOOKUP(AS1,【参考】数式用2!E6:S23,9,FALSE),"")</f>
        <v/>
      </c>
      <c r="AT20" s="993"/>
      <c r="AU20" s="993"/>
      <c r="AV20" s="993"/>
      <c r="AW20" s="993"/>
      <c r="AX20" s="993"/>
      <c r="AY20" s="993"/>
      <c r="AZ20" s="993"/>
      <c r="BA20" s="993"/>
      <c r="BB20" s="993"/>
      <c r="BC20" s="993"/>
      <c r="BD20" s="993"/>
      <c r="BE20" s="993"/>
      <c r="BF20" s="993"/>
      <c r="BG20" s="993"/>
      <c r="BH20" s="994"/>
    </row>
    <row r="21" spans="2:60" ht="17.100000000000001" customHeight="1">
      <c r="B21" s="1113" t="s">
        <v>2121</v>
      </c>
      <c r="C21" s="1114"/>
      <c r="D21" s="1114"/>
      <c r="E21" s="1114"/>
      <c r="F21" s="1115"/>
      <c r="G21" s="1060" t="s">
        <v>216</v>
      </c>
      <c r="H21" s="1061"/>
      <c r="I21" s="1061"/>
      <c r="J21" s="1061"/>
      <c r="K21" s="1061"/>
      <c r="L21" s="1061"/>
      <c r="M21" s="1061"/>
      <c r="N21" s="1061"/>
      <c r="O21" s="1061"/>
      <c r="P21" s="1061"/>
      <c r="Q21" s="1061"/>
      <c r="R21" s="1061"/>
      <c r="S21" s="1061"/>
      <c r="T21" s="1062"/>
      <c r="U21" s="118"/>
      <c r="V21" s="438" t="str">
        <f>IFERROR(IF(L9="ベア加算","✓",""),"")</f>
        <v/>
      </c>
      <c r="W21" s="1011" t="s">
        <v>14</v>
      </c>
      <c r="X21" s="1011"/>
      <c r="Y21" s="1011"/>
      <c r="Z21" s="1011"/>
      <c r="AA21" s="1038" t="s">
        <v>12</v>
      </c>
      <c r="AB21" s="1039"/>
      <c r="AC21" s="120"/>
      <c r="AD21" s="1164" t="s">
        <v>14</v>
      </c>
      <c r="AE21" s="1164"/>
      <c r="AF21" s="1164"/>
      <c r="AG21" s="1164"/>
      <c r="AH21" s="1164"/>
      <c r="AI21" s="1038" t="s">
        <v>12</v>
      </c>
      <c r="AJ21" s="1039"/>
      <c r="AK21" s="121"/>
      <c r="AL21" s="1164" t="s">
        <v>14</v>
      </c>
      <c r="AM21" s="1164"/>
      <c r="AN21" s="1164"/>
      <c r="AO21" s="1164"/>
      <c r="AP21" s="1164"/>
      <c r="AS21" s="995"/>
      <c r="AT21" s="996"/>
      <c r="AU21" s="996"/>
      <c r="AV21" s="996"/>
      <c r="AW21" s="996"/>
      <c r="AX21" s="996"/>
      <c r="AY21" s="996"/>
      <c r="AZ21" s="996"/>
      <c r="BA21" s="996"/>
      <c r="BB21" s="996"/>
      <c r="BC21" s="996"/>
      <c r="BD21" s="996"/>
      <c r="BE21" s="996"/>
      <c r="BF21" s="996"/>
      <c r="BG21" s="996"/>
      <c r="BH21" s="997"/>
    </row>
    <row r="22" spans="2:60" ht="17.100000000000001" customHeight="1" thickBot="1">
      <c r="B22" s="1119"/>
      <c r="C22" s="1120"/>
      <c r="D22" s="1120"/>
      <c r="E22" s="1120"/>
      <c r="F22" s="1121"/>
      <c r="G22" s="1066"/>
      <c r="H22" s="1067"/>
      <c r="I22" s="1067"/>
      <c r="J22" s="1067"/>
      <c r="K22" s="1067"/>
      <c r="L22" s="1067"/>
      <c r="M22" s="1067"/>
      <c r="N22" s="1067"/>
      <c r="O22" s="1067"/>
      <c r="P22" s="1067"/>
      <c r="Q22" s="1067"/>
      <c r="R22" s="1067"/>
      <c r="S22" s="1067"/>
      <c r="T22" s="1068"/>
      <c r="U22" s="118"/>
      <c r="V22" s="122" t="str">
        <f>IFERROR(IF(L9="ベア加算なし","✓",""),"")</f>
        <v/>
      </c>
      <c r="W22" s="1019" t="s">
        <v>15</v>
      </c>
      <c r="X22" s="1011"/>
      <c r="Y22" s="1020"/>
      <c r="Z22" s="1021"/>
      <c r="AA22" s="1038"/>
      <c r="AB22" s="1039"/>
      <c r="AC22" s="120"/>
      <c r="AD22" s="1011" t="s">
        <v>15</v>
      </c>
      <c r="AE22" s="1011"/>
      <c r="AF22" s="1011"/>
      <c r="AG22" s="1011"/>
      <c r="AH22" s="1011"/>
      <c r="AI22" s="1038"/>
      <c r="AJ22" s="1039"/>
      <c r="AK22" s="121"/>
      <c r="AL22" s="1011" t="s">
        <v>15</v>
      </c>
      <c r="AM22" s="1011"/>
      <c r="AN22" s="1011"/>
      <c r="AO22" s="1011"/>
      <c r="AP22" s="1011"/>
      <c r="AS22" s="998"/>
      <c r="AT22" s="999"/>
      <c r="AU22" s="999"/>
      <c r="AV22" s="999"/>
      <c r="AW22" s="999"/>
      <c r="AX22" s="999"/>
      <c r="AY22" s="999"/>
      <c r="AZ22" s="999"/>
      <c r="BA22" s="999"/>
      <c r="BB22" s="999"/>
      <c r="BC22" s="999"/>
      <c r="BD22" s="999"/>
      <c r="BE22" s="999"/>
      <c r="BF22" s="999"/>
      <c r="BG22" s="999"/>
      <c r="BH22" s="1000"/>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3" t="s">
        <v>2067</v>
      </c>
      <c r="C24" s="1114"/>
      <c r="D24" s="1114"/>
      <c r="E24" s="1114"/>
      <c r="F24" s="1115"/>
      <c r="G24" s="1060" t="s">
        <v>2320</v>
      </c>
      <c r="H24" s="1061"/>
      <c r="I24" s="1061"/>
      <c r="J24" s="1061"/>
      <c r="K24" s="1061"/>
      <c r="L24" s="1061"/>
      <c r="M24" s="1061"/>
      <c r="N24" s="1061"/>
      <c r="O24" s="1061"/>
      <c r="P24" s="1061"/>
      <c r="Q24" s="1061"/>
      <c r="R24" s="1061"/>
      <c r="S24" s="1061"/>
      <c r="T24" s="1062"/>
      <c r="U24" s="118"/>
      <c r="V24" s="438" t="str">
        <f>IFERROR(IF(OR(B9="処遇加算Ⅰ",B9="処遇加算Ⅱ"),"✓",""),"")</f>
        <v/>
      </c>
      <c r="W24" s="1069" t="s">
        <v>2096</v>
      </c>
      <c r="X24" s="1070"/>
      <c r="Y24" s="1070"/>
      <c r="Z24" s="1071"/>
      <c r="AA24" s="1038" t="s">
        <v>12</v>
      </c>
      <c r="AB24" s="1039"/>
      <c r="AC24" s="120"/>
      <c r="AD24" s="1112" t="s">
        <v>14</v>
      </c>
      <c r="AE24" s="1112"/>
      <c r="AF24" s="1112"/>
      <c r="AG24" s="1112"/>
      <c r="AH24" s="1112"/>
      <c r="AI24" s="1038" t="s">
        <v>12</v>
      </c>
      <c r="AJ24" s="1039"/>
      <c r="AK24" s="120"/>
      <c r="AL24" s="1112" t="s">
        <v>14</v>
      </c>
      <c r="AM24" s="1112"/>
      <c r="AN24" s="1112"/>
      <c r="AO24" s="1112"/>
      <c r="AP24" s="1112"/>
      <c r="AS24" s="992"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3"/>
      <c r="AU24" s="993"/>
      <c r="AV24" s="993"/>
      <c r="AW24" s="993"/>
      <c r="AX24" s="993"/>
      <c r="AY24" s="993"/>
      <c r="AZ24" s="993"/>
      <c r="BA24" s="993"/>
      <c r="BB24" s="993"/>
      <c r="BC24" s="993"/>
      <c r="BD24" s="993"/>
      <c r="BE24" s="993"/>
      <c r="BF24" s="993"/>
      <c r="BG24" s="993"/>
      <c r="BH24" s="994"/>
    </row>
    <row r="25" spans="2:60" ht="21">
      <c r="B25" s="1116"/>
      <c r="C25" s="1117"/>
      <c r="D25" s="1117"/>
      <c r="E25" s="1117"/>
      <c r="F25" s="1118"/>
      <c r="G25" s="1063"/>
      <c r="H25" s="1064"/>
      <c r="I25" s="1064"/>
      <c r="J25" s="1064"/>
      <c r="K25" s="1064"/>
      <c r="L25" s="1064"/>
      <c r="M25" s="1064"/>
      <c r="N25" s="1064"/>
      <c r="O25" s="1064"/>
      <c r="P25" s="1064"/>
      <c r="Q25" s="1064"/>
      <c r="R25" s="1064"/>
      <c r="S25" s="1064"/>
      <c r="T25" s="1065"/>
      <c r="U25" s="118"/>
      <c r="V25" s="438" t="str">
        <f>IFERROR(IF(B9="処遇加算Ⅲ","✓",""),"")</f>
        <v/>
      </c>
      <c r="W25" s="1069" t="s">
        <v>19</v>
      </c>
      <c r="X25" s="1070"/>
      <c r="Y25" s="1070"/>
      <c r="Z25" s="1071"/>
      <c r="AA25" s="1038"/>
      <c r="AB25" s="1039"/>
      <c r="AC25" s="120"/>
      <c r="AD25" s="1012" t="s">
        <v>17</v>
      </c>
      <c r="AE25" s="1012"/>
      <c r="AF25" s="1012"/>
      <c r="AG25" s="1012"/>
      <c r="AH25" s="1012"/>
      <c r="AI25" s="1038"/>
      <c r="AJ25" s="1039"/>
      <c r="AK25" s="121"/>
      <c r="AL25" s="1012" t="s">
        <v>17</v>
      </c>
      <c r="AM25" s="1012"/>
      <c r="AN25" s="1012"/>
      <c r="AO25" s="1012"/>
      <c r="AP25" s="1012"/>
      <c r="AS25" s="995"/>
      <c r="AT25" s="996"/>
      <c r="AU25" s="996"/>
      <c r="AV25" s="996"/>
      <c r="AW25" s="996"/>
      <c r="AX25" s="996"/>
      <c r="AY25" s="996"/>
      <c r="AZ25" s="996"/>
      <c r="BA25" s="996"/>
      <c r="BB25" s="996"/>
      <c r="BC25" s="996"/>
      <c r="BD25" s="996"/>
      <c r="BE25" s="996"/>
      <c r="BF25" s="996"/>
      <c r="BG25" s="996"/>
      <c r="BH25" s="997"/>
    </row>
    <row r="26" spans="2:60" ht="18" customHeight="1" thickBot="1">
      <c r="B26" s="1119"/>
      <c r="C26" s="1120"/>
      <c r="D26" s="1120"/>
      <c r="E26" s="1120"/>
      <c r="F26" s="1121"/>
      <c r="G26" s="1066"/>
      <c r="H26" s="1067"/>
      <c r="I26" s="1067"/>
      <c r="J26" s="1067"/>
      <c r="K26" s="1067"/>
      <c r="L26" s="1067"/>
      <c r="M26" s="1067"/>
      <c r="N26" s="1067"/>
      <c r="O26" s="1067"/>
      <c r="P26" s="1067"/>
      <c r="Q26" s="1067"/>
      <c r="R26" s="1067"/>
      <c r="S26" s="1067"/>
      <c r="T26" s="1068"/>
      <c r="U26" s="92"/>
      <c r="V26" s="438" t="str">
        <f>IFERROR(IF(B9="処遇加算なし","✓",""),"")</f>
        <v/>
      </c>
      <c r="W26" s="1069" t="s">
        <v>2097</v>
      </c>
      <c r="X26" s="1070"/>
      <c r="Y26" s="1070"/>
      <c r="Z26" s="1071"/>
      <c r="AA26" s="1038"/>
      <c r="AB26" s="1039"/>
      <c r="AC26" s="120"/>
      <c r="AD26" s="1112" t="s">
        <v>15</v>
      </c>
      <c r="AE26" s="1112"/>
      <c r="AF26" s="1112"/>
      <c r="AG26" s="1112"/>
      <c r="AH26" s="1112"/>
      <c r="AI26" s="1038"/>
      <c r="AJ26" s="1039"/>
      <c r="AK26" s="121"/>
      <c r="AL26" s="1112" t="s">
        <v>15</v>
      </c>
      <c r="AM26" s="1112"/>
      <c r="AN26" s="1112"/>
      <c r="AO26" s="1112"/>
      <c r="AP26" s="1112"/>
      <c r="AS26" s="998"/>
      <c r="AT26" s="999"/>
      <c r="AU26" s="999"/>
      <c r="AV26" s="999"/>
      <c r="AW26" s="999"/>
      <c r="AX26" s="999"/>
      <c r="AY26" s="999"/>
      <c r="AZ26" s="999"/>
      <c r="BA26" s="999"/>
      <c r="BB26" s="999"/>
      <c r="BC26" s="999"/>
      <c r="BD26" s="999"/>
      <c r="BE26" s="999"/>
      <c r="BF26" s="999"/>
      <c r="BG26" s="999"/>
      <c r="BH26" s="1000"/>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3" t="s">
        <v>2068</v>
      </c>
      <c r="C28" s="1114"/>
      <c r="D28" s="1114"/>
      <c r="E28" s="1114"/>
      <c r="F28" s="1115"/>
      <c r="G28" s="1060" t="s">
        <v>2321</v>
      </c>
      <c r="H28" s="1061"/>
      <c r="I28" s="1061"/>
      <c r="J28" s="1061"/>
      <c r="K28" s="1061"/>
      <c r="L28" s="1061"/>
      <c r="M28" s="1061"/>
      <c r="N28" s="1061"/>
      <c r="O28" s="1061"/>
      <c r="P28" s="1061"/>
      <c r="Q28" s="1061"/>
      <c r="R28" s="1061"/>
      <c r="S28" s="1061"/>
      <c r="T28" s="1062"/>
      <c r="U28" s="118"/>
      <c r="V28" s="438" t="str">
        <f>IFERROR(IF(OR(B9="処遇加算Ⅰ",B9="処遇加算Ⅱ"),"✓",""),"")</f>
        <v/>
      </c>
      <c r="W28" s="1069" t="s">
        <v>2096</v>
      </c>
      <c r="X28" s="1070"/>
      <c r="Y28" s="1070"/>
      <c r="Z28" s="1071"/>
      <c r="AA28" s="1038" t="s">
        <v>12</v>
      </c>
      <c r="AB28" s="1039"/>
      <c r="AC28" s="120"/>
      <c r="AD28" s="1112" t="s">
        <v>14</v>
      </c>
      <c r="AE28" s="1112"/>
      <c r="AF28" s="1112"/>
      <c r="AG28" s="1112"/>
      <c r="AH28" s="1112"/>
      <c r="AI28" s="1038" t="s">
        <v>12</v>
      </c>
      <c r="AJ28" s="1039"/>
      <c r="AK28" s="120"/>
      <c r="AL28" s="1112" t="s">
        <v>14</v>
      </c>
      <c r="AM28" s="1112"/>
      <c r="AN28" s="1112"/>
      <c r="AO28" s="1112"/>
      <c r="AP28" s="1112"/>
      <c r="AS28" s="992"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3"/>
      <c r="AU28" s="993"/>
      <c r="AV28" s="993"/>
      <c r="AW28" s="993"/>
      <c r="AX28" s="993"/>
      <c r="AY28" s="993"/>
      <c r="AZ28" s="993"/>
      <c r="BA28" s="993"/>
      <c r="BB28" s="993"/>
      <c r="BC28" s="993"/>
      <c r="BD28" s="993"/>
      <c r="BE28" s="993"/>
      <c r="BF28" s="993"/>
      <c r="BG28" s="993"/>
      <c r="BH28" s="994"/>
    </row>
    <row r="29" spans="2:60" ht="21" customHeight="1">
      <c r="B29" s="1116"/>
      <c r="C29" s="1117"/>
      <c r="D29" s="1117"/>
      <c r="E29" s="1117"/>
      <c r="F29" s="1118"/>
      <c r="G29" s="1063"/>
      <c r="H29" s="1064"/>
      <c r="I29" s="1064"/>
      <c r="J29" s="1064"/>
      <c r="K29" s="1064"/>
      <c r="L29" s="1064"/>
      <c r="M29" s="1064"/>
      <c r="N29" s="1064"/>
      <c r="O29" s="1064"/>
      <c r="P29" s="1064"/>
      <c r="Q29" s="1064"/>
      <c r="R29" s="1064"/>
      <c r="S29" s="1064"/>
      <c r="T29" s="1065"/>
      <c r="U29" s="118"/>
      <c r="V29" s="438" t="str">
        <f>IFERROR(IF(B9="処遇加算Ⅲ","✓",""),"")</f>
        <v/>
      </c>
      <c r="W29" s="1069" t="s">
        <v>19</v>
      </c>
      <c r="X29" s="1070"/>
      <c r="Y29" s="1070"/>
      <c r="Z29" s="1071"/>
      <c r="AA29" s="1038"/>
      <c r="AB29" s="1039"/>
      <c r="AC29" s="120"/>
      <c r="AD29" s="1012" t="s">
        <v>17</v>
      </c>
      <c r="AE29" s="1012"/>
      <c r="AF29" s="1012"/>
      <c r="AG29" s="1012"/>
      <c r="AH29" s="1012"/>
      <c r="AI29" s="1038"/>
      <c r="AJ29" s="1039"/>
      <c r="AK29" s="121"/>
      <c r="AL29" s="1012" t="s">
        <v>17</v>
      </c>
      <c r="AM29" s="1012"/>
      <c r="AN29" s="1012"/>
      <c r="AO29" s="1012"/>
      <c r="AP29" s="1012"/>
      <c r="AS29" s="995"/>
      <c r="AT29" s="996"/>
      <c r="AU29" s="996"/>
      <c r="AV29" s="996"/>
      <c r="AW29" s="996"/>
      <c r="AX29" s="996"/>
      <c r="AY29" s="996"/>
      <c r="AZ29" s="996"/>
      <c r="BA29" s="996"/>
      <c r="BB29" s="996"/>
      <c r="BC29" s="996"/>
      <c r="BD29" s="996"/>
      <c r="BE29" s="996"/>
      <c r="BF29" s="996"/>
      <c r="BG29" s="996"/>
      <c r="BH29" s="997"/>
    </row>
    <row r="30" spans="2:60" ht="18" customHeight="1" thickBot="1">
      <c r="B30" s="1119"/>
      <c r="C30" s="1120"/>
      <c r="D30" s="1120"/>
      <c r="E30" s="1120"/>
      <c r="F30" s="1121"/>
      <c r="G30" s="1066"/>
      <c r="H30" s="1067"/>
      <c r="I30" s="1067"/>
      <c r="J30" s="1067"/>
      <c r="K30" s="1067"/>
      <c r="L30" s="1067"/>
      <c r="M30" s="1067"/>
      <c r="N30" s="1067"/>
      <c r="O30" s="1067"/>
      <c r="P30" s="1067"/>
      <c r="Q30" s="1067"/>
      <c r="R30" s="1067"/>
      <c r="S30" s="1067"/>
      <c r="T30" s="1068"/>
      <c r="U30" s="92"/>
      <c r="V30" s="438" t="str">
        <f>IFERROR(IF(B9="処遇加算なし","✓",""),"")</f>
        <v/>
      </c>
      <c r="W30" s="1069" t="s">
        <v>2097</v>
      </c>
      <c r="X30" s="1070"/>
      <c r="Y30" s="1070"/>
      <c r="Z30" s="1071"/>
      <c r="AA30" s="1038"/>
      <c r="AB30" s="1039"/>
      <c r="AC30" s="120"/>
      <c r="AD30" s="1112" t="s">
        <v>15</v>
      </c>
      <c r="AE30" s="1112"/>
      <c r="AF30" s="1112"/>
      <c r="AG30" s="1112"/>
      <c r="AH30" s="1112"/>
      <c r="AI30" s="1038"/>
      <c r="AJ30" s="1039"/>
      <c r="AK30" s="121"/>
      <c r="AL30" s="1112" t="s">
        <v>15</v>
      </c>
      <c r="AM30" s="1112"/>
      <c r="AN30" s="1112"/>
      <c r="AO30" s="1112"/>
      <c r="AP30" s="1112"/>
      <c r="AS30" s="998"/>
      <c r="AT30" s="999"/>
      <c r="AU30" s="999"/>
      <c r="AV30" s="999"/>
      <c r="AW30" s="999"/>
      <c r="AX30" s="999"/>
      <c r="AY30" s="999"/>
      <c r="AZ30" s="999"/>
      <c r="BA30" s="999"/>
      <c r="BB30" s="999"/>
      <c r="BC30" s="999"/>
      <c r="BD30" s="999"/>
      <c r="BE30" s="999"/>
      <c r="BF30" s="999"/>
      <c r="BG30" s="999"/>
      <c r="BH30" s="1000"/>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0" t="s">
        <v>2069</v>
      </c>
      <c r="C32" s="1090"/>
      <c r="D32" s="1090"/>
      <c r="E32" s="1090"/>
      <c r="F32" s="1090"/>
      <c r="G32" s="1060" t="s">
        <v>2322</v>
      </c>
      <c r="H32" s="1061"/>
      <c r="I32" s="1061"/>
      <c r="J32" s="1061"/>
      <c r="K32" s="1061"/>
      <c r="L32" s="1061"/>
      <c r="M32" s="1061"/>
      <c r="N32" s="1061"/>
      <c r="O32" s="1061"/>
      <c r="P32" s="1061"/>
      <c r="Q32" s="1061"/>
      <c r="R32" s="1061"/>
      <c r="S32" s="1061"/>
      <c r="T32" s="1062"/>
      <c r="U32" s="118"/>
      <c r="V32" s="438" t="str">
        <f>IFERROR(IF(B9="処遇加算Ⅰ","✓",""),"")</f>
        <v/>
      </c>
      <c r="W32" s="1019" t="s">
        <v>14</v>
      </c>
      <c r="X32" s="1020"/>
      <c r="Y32" s="1020"/>
      <c r="Z32" s="1021"/>
      <c r="AA32" s="1040" t="s">
        <v>12</v>
      </c>
      <c r="AB32" s="1039"/>
      <c r="AC32" s="120"/>
      <c r="AD32" s="1112" t="s">
        <v>14</v>
      </c>
      <c r="AE32" s="1112"/>
      <c r="AF32" s="1112"/>
      <c r="AG32" s="1112"/>
      <c r="AH32" s="1112"/>
      <c r="AI32" s="1040" t="s">
        <v>12</v>
      </c>
      <c r="AJ32" s="1039"/>
      <c r="AK32" s="120"/>
      <c r="AL32" s="1112" t="s">
        <v>14</v>
      </c>
      <c r="AM32" s="1112"/>
      <c r="AN32" s="1112"/>
      <c r="AO32" s="1112"/>
      <c r="AP32" s="1112"/>
      <c r="AS32" s="992"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3"/>
      <c r="AU32" s="993"/>
      <c r="AV32" s="993"/>
      <c r="AW32" s="993"/>
      <c r="AX32" s="993"/>
      <c r="AY32" s="993"/>
      <c r="AZ32" s="993"/>
      <c r="BA32" s="993"/>
      <c r="BB32" s="993"/>
      <c r="BC32" s="993"/>
      <c r="BD32" s="993"/>
      <c r="BE32" s="993"/>
      <c r="BF32" s="993"/>
      <c r="BG32" s="993"/>
      <c r="BH32" s="994"/>
    </row>
    <row r="33" spans="2:82" ht="21" customHeight="1">
      <c r="B33" s="1090"/>
      <c r="C33" s="1090"/>
      <c r="D33" s="1090"/>
      <c r="E33" s="1090"/>
      <c r="F33" s="1090"/>
      <c r="G33" s="1063"/>
      <c r="H33" s="1064"/>
      <c r="I33" s="1064"/>
      <c r="J33" s="1064"/>
      <c r="K33" s="1064"/>
      <c r="L33" s="1064"/>
      <c r="M33" s="1064"/>
      <c r="N33" s="1064"/>
      <c r="O33" s="1064"/>
      <c r="P33" s="1064"/>
      <c r="Q33" s="1064"/>
      <c r="R33" s="1064"/>
      <c r="S33" s="1064"/>
      <c r="T33" s="1065"/>
      <c r="U33" s="118"/>
      <c r="V33" s="438" t="str">
        <f>IFERROR(IF(AND(B9&lt;&gt;"",B9&lt;&gt;"処遇加算Ⅰ"),"✓",""),"")</f>
        <v/>
      </c>
      <c r="W33" s="1019" t="s">
        <v>15</v>
      </c>
      <c r="X33" s="1020"/>
      <c r="Y33" s="1020"/>
      <c r="Z33" s="1021"/>
      <c r="AA33" s="1040"/>
      <c r="AB33" s="1039"/>
      <c r="AC33" s="120"/>
      <c r="AD33" s="1167" t="s">
        <v>17</v>
      </c>
      <c r="AE33" s="1167"/>
      <c r="AF33" s="1167"/>
      <c r="AG33" s="1167"/>
      <c r="AH33" s="1167"/>
      <c r="AI33" s="1040"/>
      <c r="AJ33" s="1039"/>
      <c r="AK33" s="130"/>
      <c r="AL33" s="1012" t="s">
        <v>17</v>
      </c>
      <c r="AM33" s="1012"/>
      <c r="AN33" s="1012"/>
      <c r="AO33" s="1012"/>
      <c r="AP33" s="1012"/>
      <c r="AS33" s="995"/>
      <c r="AT33" s="996"/>
      <c r="AU33" s="996"/>
      <c r="AV33" s="996"/>
      <c r="AW33" s="996"/>
      <c r="AX33" s="996"/>
      <c r="AY33" s="996"/>
      <c r="AZ33" s="996"/>
      <c r="BA33" s="996"/>
      <c r="BB33" s="996"/>
      <c r="BC33" s="996"/>
      <c r="BD33" s="996"/>
      <c r="BE33" s="996"/>
      <c r="BF33" s="996"/>
      <c r="BG33" s="996"/>
      <c r="BH33" s="997"/>
    </row>
    <row r="34" spans="2:82" ht="18.75" customHeight="1" thickBot="1">
      <c r="B34" s="1090"/>
      <c r="C34" s="1090"/>
      <c r="D34" s="1090"/>
      <c r="E34" s="1090"/>
      <c r="F34" s="1090"/>
      <c r="G34" s="1066"/>
      <c r="H34" s="1067"/>
      <c r="I34" s="1067"/>
      <c r="J34" s="1067"/>
      <c r="K34" s="1067"/>
      <c r="L34" s="1067"/>
      <c r="M34" s="1067"/>
      <c r="N34" s="1067"/>
      <c r="O34" s="1067"/>
      <c r="P34" s="1067"/>
      <c r="Q34" s="1067"/>
      <c r="R34" s="1067"/>
      <c r="S34" s="1067"/>
      <c r="T34" s="1068"/>
      <c r="U34" s="92"/>
      <c r="V34" s="125"/>
      <c r="W34" s="97"/>
      <c r="X34" s="97"/>
      <c r="Y34" s="97"/>
      <c r="Z34" s="97"/>
      <c r="AA34" s="1040"/>
      <c r="AB34" s="1039"/>
      <c r="AC34" s="120"/>
      <c r="AD34" s="1011" t="s">
        <v>15</v>
      </c>
      <c r="AE34" s="1011"/>
      <c r="AF34" s="1011"/>
      <c r="AG34" s="1011"/>
      <c r="AH34" s="1011"/>
      <c r="AI34" s="1040"/>
      <c r="AJ34" s="1039"/>
      <c r="AK34" s="120"/>
      <c r="AL34" s="1011" t="s">
        <v>15</v>
      </c>
      <c r="AM34" s="1011"/>
      <c r="AN34" s="1011"/>
      <c r="AO34" s="1011"/>
      <c r="AP34" s="1011"/>
      <c r="AS34" s="998"/>
      <c r="AT34" s="999"/>
      <c r="AU34" s="999"/>
      <c r="AV34" s="999"/>
      <c r="AW34" s="999"/>
      <c r="AX34" s="999"/>
      <c r="AY34" s="999"/>
      <c r="AZ34" s="999"/>
      <c r="BA34" s="999"/>
      <c r="BB34" s="999"/>
      <c r="BC34" s="999"/>
      <c r="BD34" s="999"/>
      <c r="BE34" s="999"/>
      <c r="BF34" s="999"/>
      <c r="BG34" s="999"/>
      <c r="BH34" s="1000"/>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0" t="s">
        <v>2070</v>
      </c>
      <c r="C36" s="1090"/>
      <c r="D36" s="1090"/>
      <c r="E36" s="1090"/>
      <c r="F36" s="1090"/>
      <c r="G36" s="1131" t="s">
        <v>2323</v>
      </c>
      <c r="H36" s="1132"/>
      <c r="I36" s="1132"/>
      <c r="J36" s="1132"/>
      <c r="K36" s="1132"/>
      <c r="L36" s="1132"/>
      <c r="M36" s="1132"/>
      <c r="N36" s="1132"/>
      <c r="O36" s="1132"/>
      <c r="P36" s="1132"/>
      <c r="Q36" s="1132"/>
      <c r="R36" s="1132"/>
      <c r="S36" s="1132"/>
      <c r="T36" s="1133"/>
      <c r="U36" s="118"/>
      <c r="V36" s="438" t="str">
        <f>IFERROR(IF(OR(G9="特定加算Ⅰ",G9="特定加算Ⅱ"),"✓",""),"")</f>
        <v/>
      </c>
      <c r="W36" s="1019" t="s">
        <v>14</v>
      </c>
      <c r="X36" s="1020"/>
      <c r="Y36" s="1020"/>
      <c r="Z36" s="1021"/>
      <c r="AA36" s="1038" t="s">
        <v>12</v>
      </c>
      <c r="AB36" s="1039"/>
      <c r="AC36" s="120"/>
      <c r="AD36" s="1011" t="s">
        <v>14</v>
      </c>
      <c r="AE36" s="1011"/>
      <c r="AF36" s="1011"/>
      <c r="AG36" s="1011"/>
      <c r="AH36" s="1011"/>
      <c r="AI36" s="1038" t="s">
        <v>12</v>
      </c>
      <c r="AJ36" s="1039"/>
      <c r="AK36" s="120"/>
      <c r="AL36" s="1011" t="s">
        <v>14</v>
      </c>
      <c r="AM36" s="1011"/>
      <c r="AN36" s="1011"/>
      <c r="AO36" s="1011"/>
      <c r="AP36" s="1011"/>
      <c r="AS36" s="992"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3"/>
      <c r="AU36" s="993"/>
      <c r="AV36" s="993"/>
      <c r="AW36" s="993"/>
      <c r="AX36" s="993"/>
      <c r="AY36" s="993"/>
      <c r="AZ36" s="993"/>
      <c r="BA36" s="993"/>
      <c r="BB36" s="993"/>
      <c r="BC36" s="993"/>
      <c r="BD36" s="993"/>
      <c r="BE36" s="993"/>
      <c r="BF36" s="993"/>
      <c r="BG36" s="993"/>
      <c r="BH36" s="994"/>
    </row>
    <row r="37" spans="2:82" ht="21" customHeight="1">
      <c r="B37" s="1090"/>
      <c r="C37" s="1090"/>
      <c r="D37" s="1090"/>
      <c r="E37" s="1090"/>
      <c r="F37" s="1090"/>
      <c r="G37" s="1134"/>
      <c r="H37" s="1135"/>
      <c r="I37" s="1135"/>
      <c r="J37" s="1135"/>
      <c r="K37" s="1135"/>
      <c r="L37" s="1135"/>
      <c r="M37" s="1135"/>
      <c r="N37" s="1135"/>
      <c r="O37" s="1135"/>
      <c r="P37" s="1135"/>
      <c r="Q37" s="1135"/>
      <c r="R37" s="1135"/>
      <c r="S37" s="1135"/>
      <c r="T37" s="1136"/>
      <c r="U37" s="118"/>
      <c r="V37" s="438" t="str">
        <f>IFERROR(IF(G9="特定加算なし","✓",""),"")</f>
        <v/>
      </c>
      <c r="W37" s="1019" t="s">
        <v>15</v>
      </c>
      <c r="X37" s="1020"/>
      <c r="Y37" s="1020"/>
      <c r="Z37" s="1021"/>
      <c r="AA37" s="1038"/>
      <c r="AB37" s="1039"/>
      <c r="AC37" s="1168" t="s">
        <v>2175</v>
      </c>
      <c r="AD37" s="1169"/>
      <c r="AE37" s="1169"/>
      <c r="AF37" s="1169"/>
      <c r="AG37" s="1170"/>
      <c r="AH37" s="1171"/>
      <c r="AI37" s="1038"/>
      <c r="AJ37" s="1039"/>
      <c r="AK37" s="1168" t="s">
        <v>2175</v>
      </c>
      <c r="AL37" s="1169"/>
      <c r="AM37" s="1169"/>
      <c r="AN37" s="1169"/>
      <c r="AO37" s="1170"/>
      <c r="AP37" s="1171"/>
      <c r="AS37" s="995"/>
      <c r="AT37" s="996"/>
      <c r="AU37" s="996"/>
      <c r="AV37" s="996"/>
      <c r="AW37" s="996"/>
      <c r="AX37" s="996"/>
      <c r="AY37" s="996"/>
      <c r="AZ37" s="996"/>
      <c r="BA37" s="996"/>
      <c r="BB37" s="996"/>
      <c r="BC37" s="996"/>
      <c r="BD37" s="996"/>
      <c r="BE37" s="996"/>
      <c r="BF37" s="996"/>
      <c r="BG37" s="996"/>
      <c r="BH37" s="997"/>
    </row>
    <row r="38" spans="2:82" ht="17.100000000000001" customHeight="1" thickBot="1">
      <c r="B38" s="1090"/>
      <c r="C38" s="1090"/>
      <c r="D38" s="1090"/>
      <c r="E38" s="1090"/>
      <c r="F38" s="1090"/>
      <c r="G38" s="1137"/>
      <c r="H38" s="1138"/>
      <c r="I38" s="1138"/>
      <c r="J38" s="1138"/>
      <c r="K38" s="1138"/>
      <c r="L38" s="1138"/>
      <c r="M38" s="1138"/>
      <c r="N38" s="1138"/>
      <c r="O38" s="1138"/>
      <c r="P38" s="1138"/>
      <c r="Q38" s="1138"/>
      <c r="R38" s="1138"/>
      <c r="S38" s="1138"/>
      <c r="T38" s="1139"/>
      <c r="U38" s="118"/>
      <c r="Z38" s="133"/>
      <c r="AA38" s="1040"/>
      <c r="AB38" s="1039"/>
      <c r="AC38" s="120"/>
      <c r="AD38" s="1011" t="s">
        <v>15</v>
      </c>
      <c r="AE38" s="1011"/>
      <c r="AF38" s="1011"/>
      <c r="AG38" s="1011"/>
      <c r="AH38" s="1011"/>
      <c r="AI38" s="1038"/>
      <c r="AJ38" s="1039"/>
      <c r="AK38" s="120"/>
      <c r="AL38" s="1011" t="s">
        <v>15</v>
      </c>
      <c r="AM38" s="1011"/>
      <c r="AN38" s="1011"/>
      <c r="AO38" s="1011"/>
      <c r="AP38" s="1011"/>
      <c r="AS38" s="998"/>
      <c r="AT38" s="999"/>
      <c r="AU38" s="999"/>
      <c r="AV38" s="999"/>
      <c r="AW38" s="999"/>
      <c r="AX38" s="999"/>
      <c r="AY38" s="999"/>
      <c r="AZ38" s="999"/>
      <c r="BA38" s="999"/>
      <c r="BB38" s="999"/>
      <c r="BC38" s="999"/>
      <c r="BD38" s="999"/>
      <c r="BE38" s="999"/>
      <c r="BF38" s="999"/>
      <c r="BG38" s="999"/>
      <c r="BH38" s="1000"/>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0" t="s">
        <v>2071</v>
      </c>
      <c r="C40" s="1090"/>
      <c r="D40" s="1090"/>
      <c r="E40" s="1090"/>
      <c r="F40" s="1090"/>
      <c r="G40" s="1060" t="str">
        <f>IFERROR(VLOOKUP(Y5,【参考】数式用!AQ5:AR37,2,0),"")</f>
        <v/>
      </c>
      <c r="H40" s="1061"/>
      <c r="I40" s="1061"/>
      <c r="J40" s="1061"/>
      <c r="K40" s="1061"/>
      <c r="L40" s="1061"/>
      <c r="M40" s="1061"/>
      <c r="N40" s="1061"/>
      <c r="O40" s="1061"/>
      <c r="P40" s="1061"/>
      <c r="Q40" s="1061"/>
      <c r="R40" s="1061"/>
      <c r="S40" s="1061"/>
      <c r="T40" s="1062"/>
      <c r="U40" s="92"/>
      <c r="V40" s="438" t="str">
        <f>IFERROR(IF(G9="特定加算Ⅰ","✓",""),"")</f>
        <v/>
      </c>
      <c r="W40" s="1019" t="s">
        <v>14</v>
      </c>
      <c r="X40" s="1020"/>
      <c r="Y40" s="1020"/>
      <c r="Z40" s="1021"/>
      <c r="AA40" s="1038" t="s">
        <v>12</v>
      </c>
      <c r="AB40" s="1039"/>
      <c r="AC40" s="120"/>
      <c r="AD40" s="1011" t="s">
        <v>14</v>
      </c>
      <c r="AE40" s="1011"/>
      <c r="AF40" s="1011"/>
      <c r="AG40" s="1011"/>
      <c r="AH40" s="1011"/>
      <c r="AI40" s="1038" t="s">
        <v>12</v>
      </c>
      <c r="AJ40" s="1039"/>
      <c r="AK40" s="120"/>
      <c r="AL40" s="1011" t="s">
        <v>14</v>
      </c>
      <c r="AM40" s="1011"/>
      <c r="AN40" s="1011"/>
      <c r="AO40" s="1011"/>
      <c r="AP40" s="1011"/>
      <c r="AS40" s="992"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3"/>
      <c r="AU40" s="993"/>
      <c r="AV40" s="993"/>
      <c r="AW40" s="993"/>
      <c r="AX40" s="993"/>
      <c r="AY40" s="993"/>
      <c r="AZ40" s="993"/>
      <c r="BA40" s="993"/>
      <c r="BB40" s="993"/>
      <c r="BC40" s="993"/>
      <c r="BD40" s="993"/>
      <c r="BE40" s="993"/>
      <c r="BF40" s="993"/>
      <c r="BG40" s="993"/>
      <c r="BH40" s="994"/>
    </row>
    <row r="41" spans="2:82" ht="22.5" customHeight="1">
      <c r="B41" s="1090"/>
      <c r="C41" s="1090"/>
      <c r="D41" s="1090"/>
      <c r="E41" s="1090"/>
      <c r="F41" s="1090"/>
      <c r="G41" s="1063"/>
      <c r="H41" s="1064"/>
      <c r="I41" s="1064"/>
      <c r="J41" s="1064"/>
      <c r="K41" s="1064"/>
      <c r="L41" s="1064"/>
      <c r="M41" s="1064"/>
      <c r="N41" s="1064"/>
      <c r="O41" s="1064"/>
      <c r="P41" s="1064"/>
      <c r="Q41" s="1064"/>
      <c r="R41" s="1064"/>
      <c r="S41" s="1064"/>
      <c r="T41" s="1065"/>
      <c r="U41" s="92"/>
      <c r="V41" s="438" t="str">
        <f>IFERROR(IF(OR(G9="特定加算Ⅱ",G9="特定加算なし"),"✓",""),"")</f>
        <v/>
      </c>
      <c r="W41" s="1019" t="s">
        <v>15</v>
      </c>
      <c r="X41" s="1020"/>
      <c r="Y41" s="1020"/>
      <c r="Z41" s="1021"/>
      <c r="AA41" s="1038"/>
      <c r="AB41" s="1039"/>
      <c r="AC41" s="134" t="s">
        <v>82</v>
      </c>
      <c r="AD41" s="1075"/>
      <c r="AE41" s="1076"/>
      <c r="AF41" s="1076"/>
      <c r="AG41" s="1076"/>
      <c r="AH41" s="1077"/>
      <c r="AI41" s="1038"/>
      <c r="AJ41" s="1039"/>
      <c r="AK41" s="134" t="s">
        <v>82</v>
      </c>
      <c r="AL41" s="1075"/>
      <c r="AM41" s="1076"/>
      <c r="AN41" s="1076"/>
      <c r="AO41" s="1076"/>
      <c r="AP41" s="1077"/>
      <c r="AS41" s="995"/>
      <c r="AT41" s="996"/>
      <c r="AU41" s="996"/>
      <c r="AV41" s="996"/>
      <c r="AW41" s="996"/>
      <c r="AX41" s="996"/>
      <c r="AY41" s="996"/>
      <c r="AZ41" s="996"/>
      <c r="BA41" s="996"/>
      <c r="BB41" s="996"/>
      <c r="BC41" s="996"/>
      <c r="BD41" s="996"/>
      <c r="BE41" s="996"/>
      <c r="BF41" s="996"/>
      <c r="BG41" s="996"/>
      <c r="BH41" s="997"/>
    </row>
    <row r="42" spans="2:82" ht="17.100000000000001" customHeight="1" thickBot="1">
      <c r="B42" s="1090"/>
      <c r="C42" s="1090"/>
      <c r="D42" s="1090"/>
      <c r="E42" s="1090"/>
      <c r="F42" s="1090"/>
      <c r="G42" s="1066"/>
      <c r="H42" s="1067"/>
      <c r="I42" s="1067"/>
      <c r="J42" s="1067"/>
      <c r="K42" s="1067"/>
      <c r="L42" s="1067"/>
      <c r="M42" s="1067"/>
      <c r="N42" s="1067"/>
      <c r="O42" s="1067"/>
      <c r="P42" s="1067"/>
      <c r="Q42" s="1067"/>
      <c r="R42" s="1067"/>
      <c r="S42" s="1067"/>
      <c r="T42" s="1068"/>
      <c r="U42" s="92"/>
      <c r="V42" s="85"/>
      <c r="W42" s="135"/>
      <c r="X42" s="135"/>
      <c r="Y42" s="135"/>
      <c r="Z42" s="135"/>
      <c r="AA42" s="435"/>
      <c r="AB42" s="435"/>
      <c r="AC42" s="136"/>
      <c r="AD42" s="1011" t="s">
        <v>15</v>
      </c>
      <c r="AE42" s="1011"/>
      <c r="AF42" s="1011"/>
      <c r="AG42" s="1011"/>
      <c r="AH42" s="1011"/>
      <c r="AI42" s="435"/>
      <c r="AJ42" s="435"/>
      <c r="AK42" s="136"/>
      <c r="AL42" s="1011" t="s">
        <v>15</v>
      </c>
      <c r="AM42" s="1011"/>
      <c r="AN42" s="1011"/>
      <c r="AO42" s="1011"/>
      <c r="AP42" s="1011"/>
      <c r="AS42" s="998"/>
      <c r="AT42" s="999"/>
      <c r="AU42" s="999"/>
      <c r="AV42" s="999"/>
      <c r="AW42" s="999"/>
      <c r="AX42" s="999"/>
      <c r="AY42" s="999"/>
      <c r="AZ42" s="999"/>
      <c r="BA42" s="999"/>
      <c r="BB42" s="999"/>
      <c r="BC42" s="999"/>
      <c r="BD42" s="999"/>
      <c r="BE42" s="999"/>
      <c r="BF42" s="999"/>
      <c r="BG42" s="999"/>
      <c r="BH42" s="1000"/>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0" t="s">
        <v>2072</v>
      </c>
      <c r="C44" s="1090"/>
      <c r="D44" s="1090"/>
      <c r="E44" s="1090"/>
      <c r="F44" s="1090"/>
      <c r="G44" s="1060" t="s">
        <v>2356</v>
      </c>
      <c r="H44" s="1061"/>
      <c r="I44" s="1061"/>
      <c r="J44" s="1061"/>
      <c r="K44" s="1061"/>
      <c r="L44" s="1061"/>
      <c r="M44" s="1061"/>
      <c r="N44" s="1061"/>
      <c r="O44" s="1061"/>
      <c r="P44" s="1061"/>
      <c r="Q44" s="1061"/>
      <c r="R44" s="1061"/>
      <c r="S44" s="1061"/>
      <c r="T44" s="1062"/>
      <c r="U44" s="118"/>
      <c r="V44" s="438" t="str">
        <f>IFERROR(IF(OR(G9="特定加算Ⅰ",G9="特定加算Ⅱ"),"✓",""),"")</f>
        <v/>
      </c>
      <c r="W44" s="1019" t="s">
        <v>14</v>
      </c>
      <c r="X44" s="1020"/>
      <c r="Y44" s="1020"/>
      <c r="Z44" s="1021"/>
      <c r="AA44" s="1038" t="s">
        <v>12</v>
      </c>
      <c r="AB44" s="1039"/>
      <c r="AC44" s="120"/>
      <c r="AD44" s="1011" t="s">
        <v>14</v>
      </c>
      <c r="AE44" s="1011"/>
      <c r="AF44" s="1011"/>
      <c r="AG44" s="1011"/>
      <c r="AH44" s="1011"/>
      <c r="AI44" s="1038" t="s">
        <v>12</v>
      </c>
      <c r="AJ44" s="1039"/>
      <c r="AK44" s="120"/>
      <c r="AL44" s="1011" t="s">
        <v>14</v>
      </c>
      <c r="AM44" s="1011"/>
      <c r="AN44" s="1011"/>
      <c r="AO44" s="1011"/>
      <c r="AP44" s="1011"/>
      <c r="AS44" s="992" t="str">
        <f>IFERROR(IF(AS63="○","！R5年度に満たしていた要件を満たさない計画になっている。",IF(OR(AH63=2,AP63=2),VLOOKUP(AS1,【参考】数式用2!E6:S23,15,FALSE),"")),"")</f>
        <v/>
      </c>
      <c r="AT44" s="993"/>
      <c r="AU44" s="993"/>
      <c r="AV44" s="993"/>
      <c r="AW44" s="993"/>
      <c r="AX44" s="993"/>
      <c r="AY44" s="993"/>
      <c r="AZ44" s="993"/>
      <c r="BA44" s="993"/>
      <c r="BB44" s="993"/>
      <c r="BC44" s="993"/>
      <c r="BD44" s="993"/>
      <c r="BE44" s="993"/>
      <c r="BF44" s="993"/>
      <c r="BG44" s="993"/>
      <c r="BH44" s="994"/>
    </row>
    <row r="45" spans="2:82" ht="17.100000000000001" customHeight="1" thickBot="1">
      <c r="B45" s="1090"/>
      <c r="C45" s="1090"/>
      <c r="D45" s="1090"/>
      <c r="E45" s="1090"/>
      <c r="F45" s="1090"/>
      <c r="G45" s="1066"/>
      <c r="H45" s="1067"/>
      <c r="I45" s="1067"/>
      <c r="J45" s="1067"/>
      <c r="K45" s="1067"/>
      <c r="L45" s="1067"/>
      <c r="M45" s="1067"/>
      <c r="N45" s="1067"/>
      <c r="O45" s="1067"/>
      <c r="P45" s="1067"/>
      <c r="Q45" s="1067"/>
      <c r="R45" s="1067"/>
      <c r="S45" s="1067"/>
      <c r="T45" s="1068"/>
      <c r="U45" s="118"/>
      <c r="V45" s="438" t="str">
        <f>IFERROR(IF(G9="特定加算なし","✓",""),"")</f>
        <v/>
      </c>
      <c r="W45" s="1019" t="s">
        <v>15</v>
      </c>
      <c r="X45" s="1020"/>
      <c r="Y45" s="1020"/>
      <c r="Z45" s="1021"/>
      <c r="AA45" s="1038"/>
      <c r="AB45" s="1039"/>
      <c r="AC45" s="120"/>
      <c r="AD45" s="1011" t="s">
        <v>15</v>
      </c>
      <c r="AE45" s="1011"/>
      <c r="AF45" s="1011"/>
      <c r="AG45" s="1011"/>
      <c r="AH45" s="1011"/>
      <c r="AI45" s="1038"/>
      <c r="AJ45" s="1039"/>
      <c r="AK45" s="120"/>
      <c r="AL45" s="1011" t="s">
        <v>15</v>
      </c>
      <c r="AM45" s="1011"/>
      <c r="AN45" s="1011"/>
      <c r="AO45" s="1011"/>
      <c r="AP45" s="1011"/>
      <c r="AS45" s="998"/>
      <c r="AT45" s="999"/>
      <c r="AU45" s="999"/>
      <c r="AV45" s="999"/>
      <c r="AW45" s="999"/>
      <c r="AX45" s="999"/>
      <c r="AY45" s="999"/>
      <c r="AZ45" s="999"/>
      <c r="BA45" s="999"/>
      <c r="BB45" s="999"/>
      <c r="BC45" s="999"/>
      <c r="BD45" s="999"/>
      <c r="BE45" s="999"/>
      <c r="BF45" s="999"/>
      <c r="BG45" s="999"/>
      <c r="BH45" s="1000"/>
      <c r="BO45" s="138"/>
    </row>
    <row r="46" spans="2:82" ht="6.75" customHeight="1">
      <c r="B46" s="124"/>
      <c r="AJ46" s="139"/>
      <c r="AK46" s="139"/>
      <c r="AL46" s="139"/>
      <c r="AM46" s="139"/>
      <c r="AN46" s="139"/>
      <c r="AO46" s="139"/>
      <c r="AP46" s="139"/>
    </row>
    <row r="47" spans="2:82" ht="21" customHeight="1">
      <c r="B47" s="1049" t="s">
        <v>2136</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087"/>
      <c r="C48" s="1088"/>
      <c r="D48" s="1088"/>
      <c r="E48" s="1088"/>
      <c r="F48" s="1089"/>
      <c r="G48" s="1045" t="str">
        <f>IF(F15=4,"R6.4～R6.5",IF(F15=5,"R6.5",""))</f>
        <v>R6.4～R6.5</v>
      </c>
      <c r="H48" s="1046"/>
      <c r="I48" s="1046"/>
      <c r="J48" s="1046"/>
      <c r="K48" s="1046"/>
      <c r="L48" s="1046"/>
      <c r="M48" s="1046"/>
      <c r="N48" s="1046"/>
      <c r="O48" s="1046"/>
      <c r="P48" s="1046"/>
      <c r="Q48" s="1046"/>
      <c r="R48" s="1046"/>
      <c r="S48" s="1046"/>
      <c r="T48" s="1046"/>
      <c r="U48" s="1046"/>
      <c r="V48" s="1046"/>
      <c r="W48" s="1046"/>
      <c r="X48" s="1046"/>
      <c r="Y48" s="1046"/>
      <c r="Z48" s="1047"/>
      <c r="AA48" s="1038" t="s">
        <v>12</v>
      </c>
      <c r="AB48" s="1039"/>
      <c r="AC48" s="1041" t="str">
        <f>IF(OR(F15=4,F15=5),"R6.6","R"&amp;D15&amp;"."&amp;F15)&amp;"～R"&amp;K15&amp;"."&amp;M15</f>
        <v>R6.6～R7.3</v>
      </c>
      <c r="AD48" s="1041"/>
      <c r="AE48" s="1041"/>
      <c r="AF48" s="1041"/>
      <c r="AG48" s="1041"/>
      <c r="AH48" s="1041"/>
      <c r="AS48" s="1015" t="str">
        <f>IFERROR(IF(AND(OR(AP58=1,AP58=2),OR(AP59=1,AP59=2),OR(AP60=1,AP60=2)),"処遇加算Ⅰ",IF(AND(OR(AP58=1,AP58=2),OR(AP59=1,AP59=2),OR(AP60=0,AP60=3)),"処遇加算Ⅱ",IF(OR(OR(AP58=1,AP58=2),OR(AP59=1,AP59=2)),"処遇加算Ⅲ",""))),"")</f>
        <v/>
      </c>
      <c r="AT48" s="1015"/>
      <c r="AU48" s="1015"/>
      <c r="AV48" s="1015"/>
      <c r="AW48" s="1015" t="str">
        <f>IFERROR(IF(AND(AP61=1,AP62=1,AP63=1),"特定加算Ⅰ",IF(AND(AP61=1,AP62=2,AP63=1),"特定加算Ⅱ",IF(OR(AP61=2,AP62=2,AP63=2),"特定加算なし",""))),"")</f>
        <v>特定加算なし</v>
      </c>
      <c r="AX48" s="1015"/>
      <c r="AY48" s="1015"/>
      <c r="AZ48" s="1015"/>
      <c r="BA48" s="1015" t="str">
        <f>IFERROR(IF(OR(L9="ベア加算",AP57=1),"ベア加算",IF(AP57=2,"ベア加算なし","")),"")</f>
        <v/>
      </c>
      <c r="BB48" s="1015"/>
      <c r="BC48" s="1015"/>
      <c r="BD48" s="1015"/>
      <c r="BE48" s="1166" t="str">
        <f>AS48&amp;AW48&amp;BA48</f>
        <v>特定加算なし</v>
      </c>
      <c r="BF48" s="1166"/>
      <c r="BG48" s="1166"/>
      <c r="BH48" s="1166"/>
      <c r="BI48" s="1166"/>
      <c r="BJ48" s="1166"/>
      <c r="BK48" s="1166"/>
      <c r="BL48" s="1166"/>
      <c r="BM48" s="1166"/>
      <c r="BN48" s="1166"/>
      <c r="BO48" s="1166"/>
      <c r="BP48" s="1166"/>
      <c r="BQ48" s="141"/>
      <c r="BR48" s="141"/>
      <c r="BS48" s="141"/>
      <c r="BT48" s="141"/>
      <c r="BU48" s="141"/>
      <c r="BV48" s="141"/>
      <c r="BW48" s="141"/>
      <c r="BX48" s="141"/>
      <c r="BY48" s="141"/>
      <c r="BZ48" s="141"/>
      <c r="CD48" s="142"/>
    </row>
    <row r="49" spans="2:86" ht="18" customHeight="1">
      <c r="B49" s="1072" t="s">
        <v>2015</v>
      </c>
      <c r="C49" s="1073"/>
      <c r="D49" s="1073"/>
      <c r="E49" s="1073"/>
      <c r="F49" s="1074"/>
      <c r="G49" s="1042" t="str">
        <f>IFERROR(IF(AND(OR(AH58=1,AH58=2),OR(AH59=1,AH59=2),OR(AH60=1,AH60=2)),"処遇加算Ⅰ",IF(AND(OR(AH58=1,AH58=2),OR(AH59=1,AH59=2),OR(AH60=0,AH60=3)),"処遇加算Ⅱ",IF(OR(OR(AH58=1,AH58=2),OR(AH59=1,AH59=2)),"処遇加算Ⅲ",""))),"")</f>
        <v/>
      </c>
      <c r="H49" s="1043"/>
      <c r="I49" s="1043"/>
      <c r="J49" s="1043"/>
      <c r="K49" s="1044"/>
      <c r="L49" s="1057" t="str">
        <f>IFERROR(IF(G9="","",IF(AND(AH61=1,AH62=1,AH63=1),"特定加算Ⅰ",IF(AND(AH61=1,AH62=2,AH63=1),"特定加算Ⅱ",IF(OR(AH61=2,AH62=2,AH63=2),"特定加算なし","")))),"")</f>
        <v/>
      </c>
      <c r="M49" s="1058"/>
      <c r="N49" s="1058"/>
      <c r="O49" s="1058"/>
      <c r="P49" s="1059"/>
      <c r="Q49" s="1078" t="str">
        <f>IFERROR(IF(OR(L9="ベア加算",AND(L9="ベア加算なし",AH57=1)),"ベア加算",IF(AH57=2,"ベア加算なし","")),"")</f>
        <v/>
      </c>
      <c r="R49" s="1043"/>
      <c r="S49" s="1043"/>
      <c r="T49" s="1043"/>
      <c r="U49" s="1079"/>
      <c r="V49" s="1080" t="s">
        <v>10</v>
      </c>
      <c r="W49" s="1081"/>
      <c r="X49" s="1081"/>
      <c r="Y49" s="1081"/>
      <c r="Z49" s="1081"/>
      <c r="AA49" s="1040"/>
      <c r="AB49" s="1040"/>
      <c r="AC49" s="1022" t="str">
        <f>IFERROR(VLOOKUP(BE48,【参考】数式用2!E6:F23,2,FALSE),"")</f>
        <v/>
      </c>
      <c r="AD49" s="1023"/>
      <c r="AE49" s="1023"/>
      <c r="AF49" s="1023"/>
      <c r="AG49" s="1023"/>
      <c r="AH49" s="1024"/>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072" t="s">
        <v>2016</v>
      </c>
      <c r="C50" s="1073"/>
      <c r="D50" s="1073"/>
      <c r="E50" s="1073"/>
      <c r="F50" s="1074"/>
      <c r="G50" s="1025" t="str">
        <f>IFERROR(VLOOKUP(Y5,【参考】数式用!$A$5:$J$37,MATCH(G49,【参考】数式用!$B$4:$J$4,0)+1,0),"")</f>
        <v/>
      </c>
      <c r="H50" s="1026"/>
      <c r="I50" s="1026"/>
      <c r="J50" s="1026"/>
      <c r="K50" s="1027"/>
      <c r="L50" s="1028" t="str">
        <f>IFERROR(VLOOKUP(Y5,【参考】数式用!$A$5:$J$37,MATCH(L49,【参考】数式用!$B$4:$J$4,0)+1,0),"")</f>
        <v/>
      </c>
      <c r="M50" s="1029"/>
      <c r="N50" s="1029"/>
      <c r="O50" s="1029"/>
      <c r="P50" s="1030"/>
      <c r="Q50" s="1031" t="str">
        <f>IFERROR(VLOOKUP(Y5,【参考】数式用!$A$5:$J$37,MATCH(Q49,【参考】数式用!$B$4:$J$4,0)+1,0),"")</f>
        <v/>
      </c>
      <c r="R50" s="1026"/>
      <c r="S50" s="1026"/>
      <c r="T50" s="1026"/>
      <c r="U50" s="1032"/>
      <c r="V50" s="1033">
        <f>SUM(G50,L50,Q50)</f>
        <v>0</v>
      </c>
      <c r="W50" s="1034"/>
      <c r="X50" s="1034"/>
      <c r="Y50" s="1034"/>
      <c r="Z50" s="1034"/>
      <c r="AA50" s="1040"/>
      <c r="AB50" s="1040"/>
      <c r="AC50" s="1035" t="str">
        <f>IFERROR(VLOOKUP(Y5,【参考】数式用!$A$5:$AB$37,MATCH(AC49,【参考】数式用!$B$4:$AB$4,0)+1,FALSE),"")</f>
        <v/>
      </c>
      <c r="AD50" s="1036"/>
      <c r="AE50" s="1036"/>
      <c r="AF50" s="1036"/>
      <c r="AG50" s="1036"/>
      <c r="AH50" s="1037"/>
      <c r="AS50" s="1014" t="s">
        <v>2046</v>
      </c>
      <c r="AT50" s="1014"/>
      <c r="AU50" s="1014"/>
      <c r="AV50" s="1014"/>
      <c r="AW50" s="1014" t="s">
        <v>2047</v>
      </c>
      <c r="AX50" s="1014"/>
      <c r="AY50" s="1014"/>
      <c r="AZ50" s="1014"/>
      <c r="BA50" s="1014" t="s">
        <v>13</v>
      </c>
      <c r="BB50" s="1014"/>
      <c r="BC50" s="1014"/>
      <c r="BD50" s="1014"/>
      <c r="BE50" s="1014" t="s">
        <v>2048</v>
      </c>
      <c r="BF50" s="1014"/>
      <c r="BG50" s="1014"/>
      <c r="BH50" s="1014"/>
      <c r="BI50" s="1014" t="s">
        <v>2051</v>
      </c>
      <c r="BJ50" s="1014"/>
      <c r="BK50" s="1014"/>
      <c r="BL50" s="1014"/>
      <c r="BM50" s="141"/>
      <c r="BN50" s="1014" t="s">
        <v>2050</v>
      </c>
      <c r="BO50" s="1014"/>
      <c r="BP50" s="1014"/>
      <c r="BQ50" s="1014"/>
      <c r="BR50" s="1014"/>
      <c r="BS50" s="1014"/>
      <c r="BT50" s="141"/>
      <c r="BV50" s="1003" t="s">
        <v>2053</v>
      </c>
      <c r="BW50" s="1004"/>
      <c r="BX50" s="1004"/>
      <c r="BY50" s="1004"/>
      <c r="BZ50" s="1004"/>
      <c r="CA50" s="1005"/>
      <c r="CD50" s="142"/>
    </row>
    <row r="51" spans="2:86" ht="17.25" customHeight="1">
      <c r="B51" s="1016" t="s">
        <v>2120</v>
      </c>
      <c r="C51" s="1017"/>
      <c r="D51" s="1017"/>
      <c r="E51" s="1017"/>
      <c r="F51" s="1018"/>
      <c r="G51" s="1048" t="str">
        <f>IFERROR(ROUNDDOWN(ROUND(AM5*G50,0),0)*H53,"")</f>
        <v/>
      </c>
      <c r="H51" s="1048"/>
      <c r="I51" s="1048"/>
      <c r="J51" s="1048"/>
      <c r="K51" s="55" t="s">
        <v>2116</v>
      </c>
      <c r="L51" s="1129" t="str">
        <f>IFERROR(ROUNDDOWN(ROUND(AM5*L50,0),0)*H53,"")</f>
        <v/>
      </c>
      <c r="M51" s="1130"/>
      <c r="N51" s="1130"/>
      <c r="O51" s="1130"/>
      <c r="P51" s="55" t="s">
        <v>2116</v>
      </c>
      <c r="Q51" s="1054" t="str">
        <f>IFERROR(ROUNDDOWN(ROUND(AM5*Q50,0),0)*H53,"")</f>
        <v/>
      </c>
      <c r="R51" s="1048"/>
      <c r="S51" s="1048"/>
      <c r="T51" s="1048"/>
      <c r="U51" s="56" t="s">
        <v>2116</v>
      </c>
      <c r="V51" s="1055">
        <f>IFERROR(SUM(G51,L51,Q51),"")</f>
        <v>0</v>
      </c>
      <c r="W51" s="1056"/>
      <c r="X51" s="1056"/>
      <c r="Y51" s="1056"/>
      <c r="Z51" s="57" t="s">
        <v>2116</v>
      </c>
      <c r="AB51" s="58"/>
      <c r="AC51" s="1054" t="str">
        <f>IFERROR(ROUNDDOWN(ROUND(AM5*AC50,0),0)*AD53,"")</f>
        <v/>
      </c>
      <c r="AD51" s="1048"/>
      <c r="AE51" s="1048"/>
      <c r="AF51" s="1048"/>
      <c r="AG51" s="1048"/>
      <c r="AH51" s="56" t="s">
        <v>2116</v>
      </c>
      <c r="AS51" s="1013" t="str">
        <f>IFERROR(ROUNDDOWN(ROUND(AM5*(G50-B10),0),0)*H53,"")</f>
        <v/>
      </c>
      <c r="AT51" s="1013"/>
      <c r="AU51" s="1013"/>
      <c r="AV51" s="1013"/>
      <c r="AW51" s="1013" t="str">
        <f>IFERROR(ROUNDDOWN(ROUND(AM5*(L50-G10),0),0)*H53,"")</f>
        <v/>
      </c>
      <c r="AX51" s="1013"/>
      <c r="AY51" s="1013"/>
      <c r="AZ51" s="1013"/>
      <c r="BA51" s="1013" t="str">
        <f>IFERROR(ROUNDDOWN(ROUND(AM5*(Q50-L10),0),0)*H53,"")</f>
        <v/>
      </c>
      <c r="BB51" s="1013"/>
      <c r="BC51" s="1013"/>
      <c r="BD51" s="1013"/>
      <c r="BE51" s="1013" t="str">
        <f>IFERROR(ROUNDDOWN(ROUND(AM5*(AC50-Q10),0),0)*AD53,"")</f>
        <v/>
      </c>
      <c r="BF51" s="1013"/>
      <c r="BG51" s="1013"/>
      <c r="BH51" s="1013"/>
      <c r="BI51" s="1013">
        <f>SUM(AS51:BH51)</f>
        <v>0</v>
      </c>
      <c r="BJ51" s="1013"/>
      <c r="BK51" s="1013"/>
      <c r="BL51" s="1013"/>
      <c r="BM51" s="141"/>
      <c r="BN51" s="1013" t="str">
        <f>IFERROR(ROUNDDOWN(ROUNDDOWN(ROUND(AM5*(VLOOKUP(Y5,【参考】数式用!$A$5:$AB$37,14,FALSE)),0),0)*AD53*0.5,0),"")</f>
        <v/>
      </c>
      <c r="BO51" s="1013"/>
      <c r="BP51" s="1013"/>
      <c r="BQ51" s="1013"/>
      <c r="BR51" s="1013"/>
      <c r="BS51" s="1013"/>
      <c r="BT51" s="141"/>
      <c r="BV51" s="1006">
        <f>IF(AND(Q49="ベア加算なし",BA48="ベア加算"),ROUNDDOWN(ROUND(AM5*VLOOKUP(Y5,【参考】数式用!$A$5:$AB$37,9,FALSE),0),0)*AD53,0)</f>
        <v>0</v>
      </c>
      <c r="BW51" s="1007"/>
      <c r="BX51" s="1007"/>
      <c r="BY51" s="1007"/>
      <c r="BZ51" s="1007"/>
      <c r="CA51" s="1008"/>
      <c r="CD51" s="142"/>
    </row>
    <row r="52" spans="2:86" ht="13.5" customHeight="1">
      <c r="B52" s="1016"/>
      <c r="C52" s="1017"/>
      <c r="D52" s="1017"/>
      <c r="E52" s="1017"/>
      <c r="F52" s="1018"/>
      <c r="G52" s="1052" t="str">
        <f>IFERROR("("&amp;TEXT(G51/H53,"#,##0円")&amp;"/月)","")</f>
        <v/>
      </c>
      <c r="H52" s="1053"/>
      <c r="I52" s="1053"/>
      <c r="J52" s="1053"/>
      <c r="K52" s="1053"/>
      <c r="L52" s="1050" t="str">
        <f>IFERROR("("&amp;TEXT(L51/H53,"#,##0円")&amp;"/月)","")</f>
        <v/>
      </c>
      <c r="M52" s="1051"/>
      <c r="N52" s="1051"/>
      <c r="O52" s="1051"/>
      <c r="P52" s="1052"/>
      <c r="Q52" s="1053" t="str">
        <f>IFERROR("("&amp;TEXT(Q51/H53,"#,##0円")&amp;"/月)","")</f>
        <v/>
      </c>
      <c r="R52" s="1053"/>
      <c r="S52" s="1053"/>
      <c r="T52" s="1053"/>
      <c r="U52" s="1053"/>
      <c r="V52" s="1053" t="str">
        <f>IFERROR("("&amp;TEXT(V51/H53,"#,##0円")&amp;"/月)","")</f>
        <v>(0円/月)</v>
      </c>
      <c r="W52" s="1053"/>
      <c r="X52" s="1053"/>
      <c r="Y52" s="1053"/>
      <c r="Z52" s="1053"/>
      <c r="AB52" s="58"/>
      <c r="AC52" s="1050" t="str">
        <f>IFERROR("("&amp;TEXT(AC51/AD53,"#,##0円")&amp;"/月)","")</f>
        <v/>
      </c>
      <c r="AD52" s="1051"/>
      <c r="AE52" s="1051"/>
      <c r="AF52" s="1051"/>
      <c r="AG52" s="1051"/>
      <c r="AH52" s="1052"/>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1" t="s">
        <v>215</v>
      </c>
      <c r="V56" s="1211"/>
      <c r="W56" s="1211"/>
      <c r="X56" s="1211"/>
      <c r="Y56" s="1211"/>
      <c r="Z56" s="1211"/>
      <c r="AA56" s="536"/>
      <c r="AB56" s="537"/>
      <c r="AC56" s="1211" t="str">
        <f>IF(F15=4,"R6.4～R6.5",IF(F15=5,"R6.5",""))</f>
        <v>R6.4～R6.5</v>
      </c>
      <c r="AD56" s="1211"/>
      <c r="AE56" s="1211"/>
      <c r="AF56" s="1211"/>
      <c r="AG56" s="1211"/>
      <c r="AH56" s="1211"/>
      <c r="AI56" s="538"/>
      <c r="AJ56" s="537"/>
      <c r="AK56" s="1211" t="str">
        <f>IF(OR(F15=4,F15=5),"R6.6","R"&amp;D15&amp;"."&amp;F15)&amp;"～R"&amp;K15&amp;"."&amp;M15</f>
        <v>R6.6～R7.3</v>
      </c>
      <c r="AL56" s="1211"/>
      <c r="AM56" s="1211"/>
      <c r="AN56" s="1211"/>
      <c r="AO56" s="1211"/>
      <c r="AP56" s="1211"/>
      <c r="AQ56" s="145"/>
      <c r="AR56" s="145"/>
      <c r="AS56" s="1172" t="s">
        <v>2202</v>
      </c>
      <c r="AT56" s="1172"/>
      <c r="AU56" s="1172"/>
      <c r="AV56" s="1172"/>
      <c r="AW56" s="1172" t="s">
        <v>2201</v>
      </c>
      <c r="AX56" s="1172"/>
      <c r="AY56" s="1172"/>
      <c r="AZ56" s="1172"/>
    </row>
    <row r="57" spans="2:86" ht="15.95" customHeight="1">
      <c r="U57" s="1212" t="s">
        <v>2054</v>
      </c>
      <c r="V57" s="1212"/>
      <c r="W57" s="1212"/>
      <c r="X57" s="1212"/>
      <c r="Y57" s="1212"/>
      <c r="Z57" s="539" t="str">
        <f>IF(AND(B9&lt;&gt;"処遇加算なし",F15=4),IF(V21="✓",1,IF(V22="✓",2,"")),"")</f>
        <v/>
      </c>
      <c r="AA57" s="536"/>
      <c r="AB57" s="537"/>
      <c r="AC57" s="1212" t="s">
        <v>2054</v>
      </c>
      <c r="AD57" s="1212"/>
      <c r="AE57" s="1212"/>
      <c r="AF57" s="1212"/>
      <c r="AG57" s="1212"/>
      <c r="AH57" s="425">
        <f>IF(AND(F15&lt;&gt;4,F15&lt;&gt;5),0,IF(AT8="○",1,0))</f>
        <v>0</v>
      </c>
      <c r="AI57" s="537"/>
      <c r="AJ57" s="537"/>
      <c r="AK57" s="1212" t="s">
        <v>2054</v>
      </c>
      <c r="AL57" s="1212"/>
      <c r="AM57" s="1212"/>
      <c r="AN57" s="1212"/>
      <c r="AO57" s="1212"/>
      <c r="AP57" s="425">
        <f>IF(AT8="○",1,0)</f>
        <v>0</v>
      </c>
      <c r="AQ57" s="145"/>
      <c r="AR57" s="145"/>
      <c r="AS57" s="1180"/>
      <c r="AT57" s="1180"/>
      <c r="AU57" s="1180"/>
      <c r="AV57" s="1180"/>
      <c r="AW57" s="1173"/>
      <c r="AX57" s="1173"/>
      <c r="AY57" s="1173"/>
      <c r="AZ57" s="1173"/>
      <c r="BP57" s="151"/>
      <c r="BR57" s="151"/>
      <c r="BS57" s="151"/>
      <c r="BT57" s="151"/>
      <c r="BU57" s="151"/>
      <c r="BV57" s="151"/>
      <c r="BW57" s="151"/>
      <c r="BX57" s="151"/>
      <c r="BY57" s="151"/>
      <c r="BZ57" s="151"/>
      <c r="CA57" s="151"/>
      <c r="CB57" s="151"/>
      <c r="CC57" s="151"/>
      <c r="CD57" s="151"/>
      <c r="CE57" s="151"/>
      <c r="CF57" s="151"/>
      <c r="CH57" s="154"/>
    </row>
    <row r="58" spans="2:86" ht="15.95" customHeight="1">
      <c r="U58" s="1213" t="s">
        <v>2055</v>
      </c>
      <c r="V58" s="1213"/>
      <c r="W58" s="1213"/>
      <c r="X58" s="1213"/>
      <c r="Y58" s="1213"/>
      <c r="Z58" s="539" t="str">
        <f>IF(AND(B9&lt;&gt;"処遇加算なし",F15=4),IF(V24="✓",1,IF(V25="✓",2,IF(V26="✓",3,""))),"")</f>
        <v/>
      </c>
      <c r="AA58" s="536"/>
      <c r="AB58" s="537"/>
      <c r="AC58" s="1213" t="s">
        <v>2055</v>
      </c>
      <c r="AD58" s="1213"/>
      <c r="AE58" s="1213"/>
      <c r="AF58" s="1213"/>
      <c r="AG58" s="1213"/>
      <c r="AH58" s="425">
        <f>IF(AND(F15&lt;&gt;4,F15&lt;&gt;5),0,IF(AU8="○",1,3))</f>
        <v>3</v>
      </c>
      <c r="AI58" s="537"/>
      <c r="AJ58" s="537"/>
      <c r="AK58" s="1213" t="s">
        <v>2055</v>
      </c>
      <c r="AL58" s="1213"/>
      <c r="AM58" s="1213"/>
      <c r="AN58" s="1213"/>
      <c r="AO58" s="1213"/>
      <c r="AP58" s="425">
        <f>IF(AU8="○",1,3)</f>
        <v>3</v>
      </c>
      <c r="AQ58" s="145"/>
      <c r="AR58" s="145"/>
      <c r="AS58" s="1014" t="str">
        <f>IF(OR(AND(Z58=1,AH58=3),AND(Z58=1,AP58=3),AND(Z58=2,AH58=3,AH59=3),AND(Z58=2,AP58=3,AP59=3)),"○","")</f>
        <v/>
      </c>
      <c r="AT58" s="1014"/>
      <c r="AU58" s="1014"/>
      <c r="AV58" s="1014"/>
      <c r="AW58" s="1014" t="str">
        <f>IF(OR(AND(Z58=1,AH58=2),AND(Z58=1,AP58=2),AND(Z58=2,AH58=2,AH59=2),AND(Z58=2,AP58=2,AP59=2)),"○","")</f>
        <v/>
      </c>
      <c r="AX58" s="1014"/>
      <c r="AY58" s="1014"/>
      <c r="AZ58" s="1014"/>
      <c r="BP58" s="151"/>
      <c r="BR58" s="151"/>
      <c r="BS58" s="151"/>
      <c r="BT58" s="151"/>
      <c r="BU58" s="151"/>
      <c r="BV58" s="151"/>
      <c r="BW58" s="151"/>
      <c r="BX58" s="151"/>
      <c r="BY58" s="151"/>
      <c r="BZ58" s="151"/>
      <c r="CA58" s="151"/>
      <c r="CB58" s="151"/>
      <c r="CC58" s="151"/>
      <c r="CD58" s="151"/>
      <c r="CE58" s="151"/>
      <c r="CF58" s="151"/>
      <c r="CH58" s="154"/>
    </row>
    <row r="59" spans="2:86" ht="15.95" customHeight="1">
      <c r="U59" s="1213" t="s">
        <v>2056</v>
      </c>
      <c r="V59" s="1213"/>
      <c r="W59" s="1213"/>
      <c r="X59" s="1213"/>
      <c r="Y59" s="1213"/>
      <c r="Z59" s="539" t="str">
        <f>IF(AND(B9&lt;&gt;"処遇加算なし",F15=4),IF(V28="✓",1,IF(V29="✓",2,IF(V30="✓",3,""))),"")</f>
        <v/>
      </c>
      <c r="AA59" s="536"/>
      <c r="AB59" s="537"/>
      <c r="AC59" s="1213" t="s">
        <v>2056</v>
      </c>
      <c r="AD59" s="1213"/>
      <c r="AE59" s="1213"/>
      <c r="AF59" s="1213"/>
      <c r="AG59" s="1213"/>
      <c r="AH59" s="425">
        <f>IF(AND(F15&lt;&gt;4,F15&lt;&gt;5),0,IF(AV8="○",1,3))</f>
        <v>3</v>
      </c>
      <c r="AI59" s="537"/>
      <c r="AJ59" s="537"/>
      <c r="AK59" s="1213" t="s">
        <v>2056</v>
      </c>
      <c r="AL59" s="1213"/>
      <c r="AM59" s="1213"/>
      <c r="AN59" s="1213"/>
      <c r="AO59" s="1213"/>
      <c r="AP59" s="425">
        <f>IF(AV8="○",1,3)</f>
        <v>3</v>
      </c>
      <c r="AQ59" s="145"/>
      <c r="AR59" s="145"/>
      <c r="AS59" s="1014" t="str">
        <f>IF(OR(AND(Z59=1,AH59=3),AND(Z59=1,AP59=3),AND(Z59=2,AH58=3,AH59=3),AND(Z59=2,AP58=3,AP59=3)),"○","")</f>
        <v/>
      </c>
      <c r="AT59" s="1014"/>
      <c r="AU59" s="1014"/>
      <c r="AV59" s="1014"/>
      <c r="AW59" s="1014" t="str">
        <f>IF(OR(AND(Z59=1,AH58=2),AND(Z59=1,AP58=2),AND(Z59=2,AH58=2,AH59=2),AND(Z59=2,AP58=2,AP59=2)),"○","")</f>
        <v/>
      </c>
      <c r="AX59" s="1014"/>
      <c r="AY59" s="1014"/>
      <c r="AZ59" s="1014"/>
      <c r="BP59" s="151"/>
      <c r="BR59" s="151"/>
      <c r="BS59" s="151"/>
      <c r="BT59" s="151"/>
      <c r="BU59" s="151"/>
      <c r="BV59" s="151"/>
      <c r="BW59" s="151"/>
      <c r="BX59" s="151"/>
      <c r="BY59" s="151"/>
      <c r="BZ59" s="151"/>
      <c r="CA59" s="151"/>
      <c r="CB59" s="151"/>
      <c r="CC59" s="151"/>
      <c r="CD59" s="151"/>
      <c r="CE59" s="151"/>
      <c r="CF59" s="151"/>
      <c r="CH59" s="154"/>
    </row>
    <row r="60" spans="2:86" ht="15.95" customHeight="1">
      <c r="U60" s="1213" t="s">
        <v>2057</v>
      </c>
      <c r="V60" s="1213"/>
      <c r="W60" s="1213"/>
      <c r="X60" s="1213"/>
      <c r="Y60" s="1213"/>
      <c r="Z60" s="539" t="str">
        <f>IF(AND(B9&lt;&gt;"処遇加算なし",F15=4),IF(V32="✓",1,IF(V33="✓",2,"")),"")</f>
        <v/>
      </c>
      <c r="AA60" s="536"/>
      <c r="AB60" s="537"/>
      <c r="AC60" s="1213" t="s">
        <v>2057</v>
      </c>
      <c r="AD60" s="1213"/>
      <c r="AE60" s="1213"/>
      <c r="AF60" s="1213"/>
      <c r="AG60" s="1213"/>
      <c r="AH60" s="425">
        <f>IF(AND(F15&lt;&gt;4,F15&lt;&gt;5),0,IF(AW8="○",1,3))</f>
        <v>3</v>
      </c>
      <c r="AI60" s="537"/>
      <c r="AJ60" s="537"/>
      <c r="AK60" s="1213" t="s">
        <v>2057</v>
      </c>
      <c r="AL60" s="1213"/>
      <c r="AM60" s="1213"/>
      <c r="AN60" s="1213"/>
      <c r="AO60" s="1213"/>
      <c r="AP60" s="425">
        <f>IF(AW8="○",1,3)</f>
        <v>3</v>
      </c>
      <c r="AQ60" s="145"/>
      <c r="AR60" s="145"/>
      <c r="AS60" s="1174" t="str">
        <f>IF(OR(AND(Z60=1,AH60=3),AND(Z60=1,AP60=3)),"○","")</f>
        <v/>
      </c>
      <c r="AT60" s="1174"/>
      <c r="AU60" s="1174"/>
      <c r="AV60" s="1174"/>
      <c r="AW60" s="1174" t="str">
        <f>IF(OR(AND(Z60=1,AH60=2),AND(Z60=1,AP60=2)),"○","")</f>
        <v/>
      </c>
      <c r="AX60" s="1174"/>
      <c r="AY60" s="1174"/>
      <c r="AZ60" s="1174"/>
      <c r="BP60" s="151"/>
      <c r="BR60" s="151"/>
      <c r="BS60" s="151"/>
      <c r="BT60" s="151"/>
      <c r="BU60" s="151"/>
      <c r="BV60" s="151"/>
      <c r="BW60" s="151"/>
      <c r="BX60" s="151"/>
      <c r="BY60" s="151"/>
      <c r="BZ60" s="151"/>
      <c r="CA60" s="151"/>
      <c r="CB60" s="151"/>
      <c r="CC60" s="151"/>
      <c r="CD60" s="151"/>
      <c r="CE60" s="151"/>
      <c r="CF60" s="151"/>
      <c r="CH60" s="154"/>
    </row>
    <row r="61" spans="2:86" ht="15.95" customHeight="1">
      <c r="U61" s="1213" t="s">
        <v>2058</v>
      </c>
      <c r="V61" s="1213"/>
      <c r="W61" s="1213"/>
      <c r="X61" s="1213"/>
      <c r="Y61" s="1213"/>
      <c r="Z61" s="539" t="str">
        <f>IF(AND(B9&lt;&gt;"処遇加算なし",F15=4),IF(V36="✓",1,IF(V37="✓",2,"")),"")</f>
        <v/>
      </c>
      <c r="AA61" s="536"/>
      <c r="AB61" s="537"/>
      <c r="AC61" s="1213" t="s">
        <v>2058</v>
      </c>
      <c r="AD61" s="1213"/>
      <c r="AE61" s="1213"/>
      <c r="AF61" s="1213"/>
      <c r="AG61" s="1213"/>
      <c r="AH61" s="425">
        <f>IF(AND(F15&lt;&gt;4,F15&lt;&gt;5),0,IF(AX8="○",1,2))</f>
        <v>2</v>
      </c>
      <c r="AI61" s="537"/>
      <c r="AJ61" s="537"/>
      <c r="AK61" s="1213" t="s">
        <v>2058</v>
      </c>
      <c r="AL61" s="1213"/>
      <c r="AM61" s="1213"/>
      <c r="AN61" s="1213"/>
      <c r="AO61" s="1213"/>
      <c r="AP61" s="425">
        <f>IF(AX8="○",1,2)</f>
        <v>2</v>
      </c>
      <c r="AQ61" s="145"/>
      <c r="AR61" s="145"/>
      <c r="AS61" s="1014" t="str">
        <f>IF(OR(AND(Z61=1,AH61=2),AND(Z61=1,AP61=2)),"○","")</f>
        <v/>
      </c>
      <c r="AT61" s="1014"/>
      <c r="AU61" s="1014"/>
      <c r="AV61" s="1014"/>
      <c r="AW61" s="1175" t="str">
        <f>IF(OR((AD61-AL61)&lt;0,(AD61-AT61)&lt;0),"!","")</f>
        <v/>
      </c>
      <c r="AX61" s="1175"/>
      <c r="AY61" s="1175"/>
      <c r="AZ61" s="1175"/>
      <c r="BP61" s="151"/>
      <c r="BR61" s="151"/>
      <c r="BS61" s="151"/>
      <c r="BT61" s="151"/>
      <c r="BU61" s="151"/>
      <c r="BV61" s="151"/>
      <c r="BW61" s="151"/>
      <c r="BX61" s="151"/>
      <c r="BY61" s="151"/>
      <c r="BZ61" s="151"/>
      <c r="CA61" s="151"/>
      <c r="CB61" s="151"/>
      <c r="CC61" s="151"/>
      <c r="CD61" s="151"/>
      <c r="CE61" s="151"/>
      <c r="CF61" s="151"/>
      <c r="CH61" s="154"/>
    </row>
    <row r="62" spans="2:86" ht="15.95" customHeight="1">
      <c r="U62" s="1213" t="s">
        <v>2059</v>
      </c>
      <c r="V62" s="1213"/>
      <c r="W62" s="1213"/>
      <c r="X62" s="1213"/>
      <c r="Y62" s="1213"/>
      <c r="Z62" s="539" t="str">
        <f>IF(AND(B9&lt;&gt;"処遇加算なし",F15=4),IF(V40="✓",1,IF(V41="✓",2,"")),"")</f>
        <v/>
      </c>
      <c r="AA62" s="536"/>
      <c r="AB62" s="537"/>
      <c r="AC62" s="1213" t="s">
        <v>2059</v>
      </c>
      <c r="AD62" s="1213"/>
      <c r="AE62" s="1213"/>
      <c r="AF62" s="1213"/>
      <c r="AG62" s="1213"/>
      <c r="AH62" s="425">
        <f>IF(AND(F15&lt;&gt;4,F15&lt;&gt;5),0,IF(AY8="○",1,2))</f>
        <v>2</v>
      </c>
      <c r="AI62" s="537"/>
      <c r="AJ62" s="537"/>
      <c r="AK62" s="1213" t="s">
        <v>2059</v>
      </c>
      <c r="AL62" s="1213"/>
      <c r="AM62" s="1213"/>
      <c r="AN62" s="1213"/>
      <c r="AO62" s="1213"/>
      <c r="AP62" s="425">
        <f>IF(AY8="○",1,2)</f>
        <v>2</v>
      </c>
      <c r="AQ62" s="145"/>
      <c r="AR62" s="145"/>
      <c r="AS62" s="1014" t="str">
        <f>IF(OR(AND(Z62=1,AH62=2),AND(Z62=1,AP62=2)),"○","")</f>
        <v/>
      </c>
      <c r="AT62" s="1014"/>
      <c r="AU62" s="1014"/>
      <c r="AV62" s="1014"/>
      <c r="AW62" s="1175" t="str">
        <f>IF(OR((AD62-AL62)&lt;0,(AD62-AT62)&lt;0),"!","")</f>
        <v/>
      </c>
      <c r="AX62" s="1175"/>
      <c r="AY62" s="1175"/>
      <c r="AZ62" s="1175"/>
      <c r="BP62" s="151"/>
      <c r="BR62" s="151"/>
      <c r="BS62" s="151"/>
      <c r="BT62" s="151"/>
      <c r="BU62" s="151"/>
      <c r="BV62" s="151"/>
      <c r="BW62" s="151"/>
      <c r="BX62" s="151"/>
      <c r="BY62" s="151"/>
      <c r="BZ62" s="151"/>
      <c r="CA62" s="151"/>
      <c r="CB62" s="151"/>
      <c r="CC62" s="151"/>
      <c r="CD62" s="151"/>
      <c r="CE62" s="151"/>
      <c r="CF62" s="151"/>
      <c r="CH62" s="154"/>
    </row>
    <row r="63" spans="2:86" ht="15.95" customHeight="1">
      <c r="U63" s="1212" t="s">
        <v>2060</v>
      </c>
      <c r="V63" s="1212"/>
      <c r="W63" s="1212"/>
      <c r="X63" s="1212"/>
      <c r="Y63" s="1212"/>
      <c r="Z63" s="539" t="str">
        <f>IF(AND(B9&lt;&gt;"処遇加算なし",F15=4),IF(V44="✓",1,IF(V45="✓",2,"")),"")</f>
        <v/>
      </c>
      <c r="AA63" s="536"/>
      <c r="AB63" s="537"/>
      <c r="AC63" s="1212" t="s">
        <v>2060</v>
      </c>
      <c r="AD63" s="1212"/>
      <c r="AE63" s="1212"/>
      <c r="AF63" s="1212"/>
      <c r="AG63" s="1212"/>
      <c r="AH63" s="425">
        <f>IF(AND(F15&lt;&gt;4,F15&lt;&gt;5),0,IF(AZ8="○",1,2))</f>
        <v>2</v>
      </c>
      <c r="AI63" s="537"/>
      <c r="AJ63" s="537"/>
      <c r="AK63" s="1212" t="s">
        <v>2060</v>
      </c>
      <c r="AL63" s="1212"/>
      <c r="AM63" s="1212"/>
      <c r="AN63" s="1212"/>
      <c r="AO63" s="1212"/>
      <c r="AP63" s="425">
        <f>IF(AZ8="○",1,2)</f>
        <v>2</v>
      </c>
      <c r="AQ63" s="145"/>
      <c r="AR63" s="145"/>
      <c r="AS63" s="1014" t="str">
        <f>IF(OR(AND(Z63=1,AH63=2),AND(Z63=1,AP63=2)),"○","")</f>
        <v/>
      </c>
      <c r="AT63" s="1014"/>
      <c r="AU63" s="1014"/>
      <c r="AV63" s="1014"/>
      <c r="AW63" s="1175" t="str">
        <f>IF(OR((AD63-AL63)&lt;0,(AD63-AT63)&lt;0),"!","")</f>
        <v/>
      </c>
      <c r="AX63" s="1175"/>
      <c r="AY63" s="1175"/>
      <c r="AZ63" s="1175"/>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佐野 翔一(sano-shouichi.c17)</cp:lastModifiedBy>
  <cp:lastPrinted>2024-03-18T06:59:04Z</cp:lastPrinted>
  <dcterms:created xsi:type="dcterms:W3CDTF">2015-06-05T18:19:34Z</dcterms:created>
  <dcterms:modified xsi:type="dcterms:W3CDTF">2024-04-09T02:27:05Z</dcterms:modified>
</cp:coreProperties>
</file>