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11070\Desktop\"/>
    </mc:Choice>
  </mc:AlternateContent>
  <bookViews>
    <workbookView xWindow="-120" yWindow="-120" windowWidth="20748" windowHeight="11328"/>
  </bookViews>
  <sheets>
    <sheet name="報告書" sheetId="3" r:id="rId1"/>
    <sheet name="記入例" sheetId="5" r:id="rId2"/>
  </sheets>
  <definedNames>
    <definedName name="_xlnm.Print_Area" localSheetId="1">記入例!$A$1:$K$28</definedName>
    <definedName name="_xlnm.Print_Area" localSheetId="0">報告書!$A$1:$K$28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I12" i="5"/>
  <c r="H26" i="5"/>
  <c r="F26" i="5"/>
  <c r="I25" i="5"/>
  <c r="J25" i="5" s="1"/>
  <c r="I24" i="5"/>
  <c r="I23" i="5"/>
  <c r="I22" i="5"/>
  <c r="J22" i="5" s="1"/>
  <c r="K22" i="5" s="1"/>
  <c r="I21" i="5"/>
  <c r="J21" i="5" s="1"/>
  <c r="K21" i="5" s="1"/>
  <c r="I20" i="5"/>
  <c r="I19" i="5"/>
  <c r="J19" i="5" s="1"/>
  <c r="K19" i="5" s="1"/>
  <c r="I18" i="5"/>
  <c r="I17" i="5"/>
  <c r="J17" i="5" s="1"/>
  <c r="I16" i="5"/>
  <c r="I15" i="5"/>
  <c r="J15" i="5" s="1"/>
  <c r="K15" i="5" s="1"/>
  <c r="I14" i="5"/>
  <c r="J14" i="5" s="1"/>
  <c r="K14" i="5" s="1"/>
  <c r="I13" i="5"/>
  <c r="J13" i="5" s="1"/>
  <c r="K13" i="5" s="1"/>
  <c r="I11" i="5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1" i="3"/>
  <c r="I26" i="5" l="1"/>
  <c r="J18" i="5"/>
  <c r="K18" i="5" s="1"/>
  <c r="J16" i="5"/>
  <c r="K16" i="5" s="1"/>
  <c r="J24" i="5"/>
  <c r="K24" i="5" s="1"/>
  <c r="J11" i="5"/>
  <c r="K11" i="5" s="1"/>
  <c r="K17" i="5"/>
  <c r="J20" i="5"/>
  <c r="K20" i="5" s="1"/>
  <c r="K25" i="5"/>
  <c r="J12" i="5"/>
  <c r="K12" i="5" s="1"/>
  <c r="J23" i="5"/>
  <c r="K23" i="5" s="1"/>
  <c r="H26" i="3"/>
  <c r="F26" i="3"/>
  <c r="J22" i="3"/>
  <c r="K22" i="3" s="1"/>
  <c r="J18" i="3"/>
  <c r="K18" i="3" s="1"/>
  <c r="J14" i="3"/>
  <c r="K14" i="3" s="1"/>
  <c r="K26" i="5" l="1"/>
  <c r="J11" i="3"/>
  <c r="K11" i="3" s="1"/>
  <c r="J21" i="3"/>
  <c r="K21" i="3" s="1"/>
  <c r="J13" i="3"/>
  <c r="K13" i="3" s="1"/>
  <c r="J23" i="3"/>
  <c r="K23" i="3" s="1"/>
  <c r="J12" i="3"/>
  <c r="K12" i="3" s="1"/>
  <c r="J15" i="3"/>
  <c r="K15" i="3" s="1"/>
  <c r="J19" i="3"/>
  <c r="K19" i="3" s="1"/>
  <c r="J24" i="3"/>
  <c r="K24" i="3" s="1"/>
  <c r="J16" i="3"/>
  <c r="K16" i="3" s="1"/>
  <c r="J20" i="3"/>
  <c r="K20" i="3" s="1"/>
  <c r="J17" i="3"/>
  <c r="K17" i="3" s="1"/>
  <c r="J25" i="3"/>
  <c r="K25" i="3" s="1"/>
  <c r="K26" i="3" l="1"/>
  <c r="I26" i="3"/>
</calcChain>
</file>

<file path=xl/comments1.xml><?xml version="1.0" encoding="utf-8"?>
<comments xmlns="http://schemas.openxmlformats.org/spreadsheetml/2006/main">
  <authors>
    <author>福山市</author>
  </authors>
  <commentLis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>支払日を入力してください。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福山市</author>
  </authors>
  <commentLis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>支払日を入力してください。</t>
        </r>
      </text>
    </comment>
  </commentList>
</comments>
</file>

<file path=xl/sharedStrings.xml><?xml version="1.0" encoding="utf-8"?>
<sst xmlns="http://schemas.openxmlformats.org/spreadsheetml/2006/main" count="96" uniqueCount="35">
  <si>
    <t>台数</t>
  </si>
  <si>
    <t>合計</t>
    <rPh sb="0" eb="2">
      <t>ゴウケイ</t>
    </rPh>
    <phoneticPr fontId="1"/>
  </si>
  <si>
    <t>購入日</t>
    <rPh sb="0" eb="2">
      <t>コウニュウ</t>
    </rPh>
    <rPh sb="2" eb="3">
      <t>ビ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</si>
  <si>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</si>
  <si>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導入機器</t>
    <rPh sb="0" eb="2">
      <t>ドウニュウ</t>
    </rPh>
    <rPh sb="2" eb="4">
      <t>キキ</t>
    </rPh>
    <phoneticPr fontId="1"/>
  </si>
  <si>
    <t>携帯発電機</t>
    <rPh sb="0" eb="2">
      <t>ケイタイ</t>
    </rPh>
    <rPh sb="2" eb="5">
      <t>ハツデンキ</t>
    </rPh>
    <phoneticPr fontId="1"/>
  </si>
  <si>
    <t>蓄電器</t>
    <rPh sb="0" eb="3">
      <t>チクデンキ</t>
    </rPh>
    <phoneticPr fontId="1"/>
  </si>
  <si>
    <t>施設区分</t>
    <rPh sb="0" eb="2">
      <t>シセツ</t>
    </rPh>
    <rPh sb="2" eb="4">
      <t>クブン</t>
    </rPh>
    <phoneticPr fontId="1"/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</si>
  <si>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1"/>
  </si>
  <si>
    <t>グループホーム</t>
    <phoneticPr fontId="1"/>
  </si>
  <si>
    <t>障がい児入所施設</t>
    <rPh sb="0" eb="1">
      <t>ショウ</t>
    </rPh>
    <rPh sb="3" eb="4">
      <t>ジ</t>
    </rPh>
    <rPh sb="4" eb="6">
      <t>ニュウショ</t>
    </rPh>
    <rPh sb="6" eb="8">
      <t>シセツ</t>
    </rPh>
    <phoneticPr fontId="1"/>
  </si>
  <si>
    <t>グループホーム</t>
  </si>
  <si>
    <t>○○○</t>
    <phoneticPr fontId="1"/>
  </si>
  <si>
    <t>グループホーム 障がい福祉</t>
    <rPh sb="8" eb="9">
      <t>ショウ</t>
    </rPh>
    <rPh sb="11" eb="13">
      <t>フクシ</t>
    </rPh>
    <phoneticPr fontId="1"/>
  </si>
  <si>
    <t>障がい者支援施設 福山</t>
    <rPh sb="0" eb="1">
      <t>ショウ</t>
    </rPh>
    <rPh sb="3" eb="4">
      <t>シャ</t>
    </rPh>
    <rPh sb="4" eb="6">
      <t>シエン</t>
    </rPh>
    <rPh sb="6" eb="8">
      <t>シセツ</t>
    </rPh>
    <rPh sb="9" eb="11">
      <t>フクヤマ</t>
    </rPh>
    <phoneticPr fontId="1"/>
  </si>
  <si>
    <t>障がい児入所施設　ふくし</t>
    <rPh sb="0" eb="1">
      <t>ショウ</t>
    </rPh>
    <rPh sb="3" eb="4">
      <t>ジ</t>
    </rPh>
    <rPh sb="4" eb="6">
      <t>ニュウショ</t>
    </rPh>
    <rPh sb="6" eb="8">
      <t>シセツ</t>
    </rPh>
    <phoneticPr fontId="1"/>
  </si>
  <si>
    <t>補助対象経費
①</t>
    <rPh sb="0" eb="4">
      <t>ホジョタイショウ</t>
    </rPh>
    <rPh sb="4" eb="6">
      <t>ケイヒ</t>
    </rPh>
    <phoneticPr fontId="1"/>
  </si>
  <si>
    <t>←ここの金額を様式第１号に転記してください！</t>
    <rPh sb="4" eb="6">
      <t>キンガク</t>
    </rPh>
    <rPh sb="7" eb="9">
      <t>ヨウシキ</t>
    </rPh>
    <rPh sb="9" eb="10">
      <t>ダイ</t>
    </rPh>
    <rPh sb="11" eb="12">
      <t>ゴウ</t>
    </rPh>
    <rPh sb="13" eb="15">
      <t>テンキ</t>
    </rPh>
    <phoneticPr fontId="1"/>
  </si>
  <si>
    <t>導　　入　　実　　績　　報　　告　　書</t>
    <rPh sb="0" eb="1">
      <t>シルベ</t>
    </rPh>
    <rPh sb="3" eb="4">
      <t>イ</t>
    </rPh>
    <rPh sb="6" eb="7">
      <t>ミノル</t>
    </rPh>
    <rPh sb="9" eb="10">
      <t>イサオ</t>
    </rPh>
    <rPh sb="12" eb="13">
      <t>ホウ</t>
    </rPh>
    <rPh sb="15" eb="16">
      <t>コク</t>
    </rPh>
    <rPh sb="18" eb="19">
      <t>ショ</t>
    </rPh>
    <phoneticPr fontId="1"/>
  </si>
  <si>
    <t>次のとおり、導入実績を報告します。併せて、導入状況を別紙のとおり報告します。</t>
    <rPh sb="0" eb="1">
      <t>ツギ</t>
    </rPh>
    <rPh sb="6" eb="10">
      <t>ドウニュウジッセキ</t>
    </rPh>
    <rPh sb="11" eb="13">
      <t>ホウコク</t>
    </rPh>
    <rPh sb="17" eb="18">
      <t>アワ</t>
    </rPh>
    <rPh sb="21" eb="25">
      <t>ドウニュウジョウキョウ</t>
    </rPh>
    <rPh sb="26" eb="28">
      <t>ベッシ</t>
    </rPh>
    <rPh sb="32" eb="34">
      <t>ホウコク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</si>
  <si>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</si>
  <si>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導入機器等</t>
    <rPh sb="0" eb="2">
      <t>ドウニュウ</t>
    </rPh>
    <rPh sb="2" eb="4">
      <t>キキ</t>
    </rPh>
    <rPh sb="4" eb="5">
      <t>トウ</t>
    </rPh>
    <phoneticPr fontId="1"/>
  </si>
  <si>
    <t>小出力発電設備</t>
    <rPh sb="0" eb="3">
      <t>ショウシュツリョク</t>
    </rPh>
    <rPh sb="3" eb="5">
      <t>ハツデン</t>
    </rPh>
    <rPh sb="5" eb="7">
      <t>セツビ</t>
    </rPh>
    <phoneticPr fontId="1"/>
  </si>
  <si>
    <t>導入機器名</t>
    <rPh sb="0" eb="2">
      <t>ドウニュウ</t>
    </rPh>
    <rPh sb="2" eb="4">
      <t>キキ</t>
    </rPh>
    <phoneticPr fontId="1"/>
  </si>
  <si>
    <t>▲▲▲</t>
    <phoneticPr fontId="1"/>
  </si>
  <si>
    <t>□□□</t>
    <phoneticPr fontId="1"/>
  </si>
  <si>
    <t>　導入機器等の詳細</t>
    <rPh sb="5" eb="6">
      <t>トウ</t>
    </rPh>
    <phoneticPr fontId="1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</si>
  <si>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</si>
  <si>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＜施設・事業所単位＞
補助所要額の合計額
②</t>
    <rPh sb="1" eb="3">
      <t>シセツ</t>
    </rPh>
    <rPh sb="4" eb="7">
      <t>ジギョウショ</t>
    </rPh>
    <rPh sb="7" eb="9">
      <t>タンイ</t>
    </rPh>
    <rPh sb="11" eb="13">
      <t>ホジョ</t>
    </rPh>
    <rPh sb="13" eb="15">
      <t>ショヨウ</t>
    </rPh>
    <rPh sb="15" eb="16">
      <t>ガク</t>
    </rPh>
    <rPh sb="17" eb="19">
      <t>ゴウケイ</t>
    </rPh>
    <rPh sb="19" eb="20">
      <t>ガク</t>
    </rPh>
    <phoneticPr fontId="1"/>
  </si>
  <si>
    <t>（参考）
＜施設・事業所単位＞
補助所要額</t>
    <rPh sb="1" eb="3">
      <t>サンコウ</t>
    </rPh>
    <rPh sb="6" eb="8">
      <t>シセツ</t>
    </rPh>
    <rPh sb="9" eb="11">
      <t>ジギョウ</t>
    </rPh>
    <rPh sb="11" eb="12">
      <t>ショ</t>
    </rPh>
    <rPh sb="12" eb="14">
      <t>タンイ</t>
    </rPh>
    <rPh sb="16" eb="18">
      <t>ホジョ</t>
    </rPh>
    <rPh sb="18" eb="20">
      <t>ショヨウ</t>
    </rPh>
    <rPh sb="20" eb="21">
      <t>ガク</t>
    </rPh>
    <phoneticPr fontId="1"/>
  </si>
  <si>
    <t>（参考）
＜施設・事業所単位＞
補助上限額</t>
    <rPh sb="1" eb="3">
      <t>サンコウ</t>
    </rPh>
    <rPh sb="6" eb="8">
      <t>シセツ</t>
    </rPh>
    <rPh sb="9" eb="12">
      <t>ジギョウショ</t>
    </rPh>
    <rPh sb="12" eb="14">
      <t>タンイ</t>
    </rPh>
    <rPh sb="16" eb="18">
      <t>ホジョ</t>
    </rPh>
    <rPh sb="18" eb="20">
      <t>ジョウゲン</t>
    </rPh>
    <rPh sb="20" eb="21">
      <t>ガク</t>
    </rPh>
    <phoneticPr fontId="1"/>
  </si>
  <si>
    <t>※②欄は、自動計算です。（計算式が入っていますので、入力不要です。）</t>
    <rPh sb="2" eb="3">
      <t>ラン</t>
    </rPh>
    <rPh sb="5" eb="7">
      <t>ジドウ</t>
    </rPh>
    <rPh sb="7" eb="9">
      <t>ケイサン</t>
    </rPh>
    <rPh sb="13" eb="16">
      <t>ケイサンシキ</t>
    </rPh>
    <rPh sb="17" eb="18">
      <t>ハイ</t>
    </rPh>
    <rPh sb="26" eb="28">
      <t>ニュウリョク</t>
    </rPh>
    <rPh sb="28" eb="30">
      <t>フヨウ</t>
    </rPh>
    <phoneticPr fontId="1"/>
  </si>
  <si>
    <t>法人名：</t>
    <rPh sb="0" eb="2">
      <t>ホウジン</t>
    </rPh>
    <rPh sb="2" eb="3">
      <t>メイ</t>
    </rPh>
    <phoneticPr fontId="1"/>
  </si>
  <si>
    <t>※行が足りない場合は、このシートをコピーしてシートを追加してください。</t>
    <rPh sb="1" eb="2">
      <t>ギョウ</t>
    </rPh>
    <rPh sb="3" eb="4">
      <t>タ</t>
    </rPh>
    <rPh sb="7" eb="9">
      <t>バアイ</t>
    </rPh>
    <rPh sb="26" eb="28">
      <t>ツイカ</t>
    </rPh>
    <phoneticPr fontId="1"/>
  </si>
  <si>
    <t>法人名：社会福祉法人ふくやま</t>
    <rPh sb="0" eb="2">
      <t>ホウジン</t>
    </rPh>
    <rPh sb="2" eb="3">
      <t>メイ</t>
    </rPh>
    <rPh sb="4" eb="10">
      <t>シャカイフクシホウジン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</si>
</sst>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38" fontId="3" fillId="0" borderId="2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vertical="center" wrapText="1"/>
    </xf>
    <xf numFmtId="38" fontId="3" fillId="2" borderId="11" xfId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3" fillId="2" borderId="1" xfId="1" applyFont="1" applyFill="1" applyBorder="1" applyAlignment="1">
      <alignment vertical="center" wrapText="1"/>
    </xf>
    <xf numFmtId="38" fontId="3" fillId="0" borderId="3" xfId="1" applyFont="1" applyBorder="1" applyAlignment="1">
      <alignment vertical="center" wrapText="1"/>
    </xf>
    <xf numFmtId="38" fontId="3" fillId="2" borderId="13" xfId="1" applyFont="1" applyFill="1" applyBorder="1" applyAlignment="1">
      <alignment vertical="center" wrapText="1"/>
    </xf>
    <xf numFmtId="38" fontId="3" fillId="3" borderId="1" xfId="1" applyFont="1" applyFill="1" applyBorder="1" applyAlignment="1" applyProtection="1">
      <alignment vertical="center" wrapText="1"/>
    </xf>
    <xf numFmtId="38" fontId="3" fillId="3" borderId="10" xfId="1" applyFont="1" applyFill="1" applyBorder="1" applyAlignment="1" applyProtection="1">
      <alignment vertical="center" wrapText="1"/>
    </xf>
    <xf numFmtId="38" fontId="3" fillId="3" borderId="9" xfId="1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vertical="center" wrapText="1"/>
      <protection locked="0"/>
    </xf>
    <xf numFmtId="176" fontId="3" fillId="0" borderId="1" xfId="1" applyNumberFormat="1" applyFont="1" applyBorder="1" applyAlignment="1" applyProtection="1">
      <alignment horizontal="right" vertical="center" wrapText="1"/>
      <protection locked="0"/>
    </xf>
    <xf numFmtId="38" fontId="5" fillId="3" borderId="9" xfId="1" applyFont="1" applyFill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showZeros="0" tabSelected="1" view="pageBreakPreview" topLeftCell="A10" zoomScale="80" zoomScaleNormal="100" zoomScaleSheetLayoutView="80" workbookViewId="0">
      <selection activeCell="H17" sqref="H17"/>
    </sheetView>
  </sheetViews>
  <sheetFormatPr defaultColWidth="8.59765625" defaultRowHeight="16.2"/>
  <cols>
    <col min="1" max="1" width="3.59765625" style="1" customWidth="1"/>
    <col min="2" max="2" width="13.3984375" style="1" customWidth="1"/>
    <col min="3" max="3" width="22.3984375" style="1" customWidth="1"/>
    <col min="4" max="4" width="11.69921875" style="1" customWidth="1"/>
    <col min="5" max="5" width="21.59765625" style="1" customWidth="1"/>
    <col min="6" max="6" width="6.8984375" style="1" customWidth="1"/>
    <col min="7" max="7" width="20.3984375" style="1" customWidth="1"/>
    <col min="8" max="8" width="26.09765625" style="1" customWidth="1"/>
    <col min="9" max="10" width="28.3984375" style="1" hidden="1" customWidth="1"/>
    <col min="11" max="11" width="28.3984375" style="1" customWidth="1"/>
    <col min="12" max="12" width="28.09765625" style="2" customWidth="1"/>
    <col min="13" max="14" width="18.5" style="1" customWidth="1"/>
    <col min="15" max="16384" width="8.59765625" style="1"/>
  </cols>
  <sheetData>
    <row r="1" spans="1:14">
      <c r="A1" s="1" t="s">
        <v>27</v>
      </c>
    </row>
    <row r="2" spans="1:14" ht="18.75" customHeight="1">
      <c r="A2" s="28"/>
      <c r="B2" s="28"/>
      <c r="C2" s="28"/>
      <c r="D2" s="28"/>
      <c r="E2" s="28"/>
      <c r="F2" s="28"/>
      <c r="G2" s="28"/>
      <c r="H2" s="28"/>
      <c r="I2" s="3"/>
      <c r="J2" s="18"/>
      <c r="K2" s="18"/>
    </row>
    <row r="3" spans="1:14">
      <c r="H3" s="38" t="s">
        <v>32</v>
      </c>
      <c r="I3" s="38"/>
      <c r="J3" s="38"/>
      <c r="K3" s="38"/>
    </row>
    <row r="5" spans="1:14">
      <c r="A5" s="29" t="s">
        <v>18</v>
      </c>
      <c r="B5" s="29"/>
      <c r="C5" s="29"/>
      <c r="D5" s="29"/>
      <c r="E5" s="29"/>
      <c r="F5" s="29"/>
      <c r="G5" s="29"/>
      <c r="H5" s="29"/>
      <c r="I5" s="29"/>
      <c r="J5" s="19"/>
      <c r="K5" s="19"/>
    </row>
    <row r="7" spans="1:14">
      <c r="B7" s="1" t="s">
        <v>19</v>
      </c>
    </row>
    <row r="8" spans="1:14" ht="10.5" customHeight="1"/>
    <row r="9" spans="1:14" ht="21" customHeight="1">
      <c r="A9" s="3">
        <v>1</v>
      </c>
      <c r="B9" s="5" t="s">
        <v>26</v>
      </c>
      <c r="C9" s="5"/>
      <c r="D9" s="5"/>
    </row>
    <row r="10" spans="1:14" s="3" customFormat="1" ht="68.25" customHeight="1">
      <c r="A10" s="6"/>
      <c r="B10" s="7" t="s">
        <v>7</v>
      </c>
      <c r="C10" s="8" t="s">
        <v>20</v>
      </c>
      <c r="D10" s="7" t="s">
        <v>21</v>
      </c>
      <c r="E10" s="9" t="s">
        <v>23</v>
      </c>
      <c r="F10" s="6" t="s">
        <v>0</v>
      </c>
      <c r="G10" s="6" t="s">
        <v>2</v>
      </c>
      <c r="H10" s="6" t="s">
        <v>16</v>
      </c>
      <c r="I10" s="24" t="s">
        <v>29</v>
      </c>
      <c r="J10" s="27" t="s">
        <v>30</v>
      </c>
      <c r="K10" s="22" t="s">
        <v>28</v>
      </c>
      <c r="L10" s="23"/>
      <c r="M10" s="10" t="s">
        <v>7</v>
      </c>
      <c r="N10" s="10" t="s">
        <v>4</v>
      </c>
    </row>
    <row r="11" spans="1:14" ht="42" customHeight="1">
      <c r="A11" s="11">
        <v>1</v>
      </c>
      <c r="B11" s="39"/>
      <c r="C11" s="40"/>
      <c r="D11" s="39"/>
      <c r="E11" s="41"/>
      <c r="F11" s="42"/>
      <c r="G11" s="43" t="s">
        <v>3</v>
      </c>
      <c r="H11" s="42"/>
      <c r="I11" s="25">
        <f>ROUNDDOWN(SUMIF(C11:C104,C11,$H$11:$H$104)*2/3,-3)</f>
        <v>0</v>
      </c>
      <c r="J11" s="25">
        <f>IF(I11&gt;0,400000,0)</f>
        <v>0</v>
      </c>
      <c r="K11" s="35">
        <f>MIN(I11,J11)</f>
        <v>0</v>
      </c>
      <c r="M11" s="13" t="s">
        <v>8</v>
      </c>
      <c r="N11" s="13" t="s">
        <v>22</v>
      </c>
    </row>
    <row r="12" spans="1:14" ht="42" customHeight="1">
      <c r="A12" s="11">
        <v>2</v>
      </c>
      <c r="B12" s="39"/>
      <c r="C12" s="40"/>
      <c r="D12" s="39"/>
      <c r="E12" s="41"/>
      <c r="F12" s="42"/>
      <c r="G12" s="43" t="s">
        <v>3</v>
      </c>
      <c r="H12" s="42"/>
      <c r="I12" s="25" t="str">
        <f>IF(C12=C11,"",ROUNDDOWN(SUMIF($C$11:$C$104,C12,$H$11:$H$104)*2/3,-3))</f>
        <v/>
      </c>
      <c r="J12" s="25" t="str">
        <f>IF(I12="","",IF(I12&gt;0,400000,""))</f>
        <v/>
      </c>
      <c r="K12" s="35">
        <f>MIN(I12,J12)</f>
        <v>0</v>
      </c>
      <c r="M12" s="13" t="s">
        <v>9</v>
      </c>
      <c r="N12" s="13" t="s">
        <v>5</v>
      </c>
    </row>
    <row r="13" spans="1:14" ht="42" customHeight="1">
      <c r="A13" s="11">
        <v>3</v>
      </c>
      <c r="B13" s="39"/>
      <c r="C13" s="40"/>
      <c r="D13" s="39"/>
      <c r="E13" s="41"/>
      <c r="F13" s="42"/>
      <c r="G13" s="43" t="s">
        <v>3</v>
      </c>
      <c r="H13" s="42"/>
      <c r="I13" s="25" t="str">
        <f>IF(OR(C13=C11,C13=C12),"",ROUNDDOWN(SUMIF($C$11:$C$104,C13,$H$11:$H$104)*2/3,-3))</f>
        <v/>
      </c>
      <c r="J13" s="25" t="str">
        <f t="shared" ref="J13:J25" si="0">IF(I13="","",IF(I13&gt;0,400000,""))</f>
        <v/>
      </c>
      <c r="K13" s="35">
        <f t="shared" ref="K13:K25" si="1">MIN(I13,J13)</f>
        <v>0</v>
      </c>
      <c r="M13" s="13" t="s">
        <v>10</v>
      </c>
      <c r="N13" s="13" t="s">
        <v>6</v>
      </c>
    </row>
    <row r="14" spans="1:14" ht="42" customHeight="1">
      <c r="A14" s="11">
        <v>4</v>
      </c>
      <c r="B14" s="39"/>
      <c r="C14" s="40"/>
      <c r="D14" s="39"/>
      <c r="E14" s="41"/>
      <c r="F14" s="42"/>
      <c r="G14" s="43" t="s">
        <v>3</v>
      </c>
      <c r="H14" s="42"/>
      <c r="I14" s="25" t="str">
        <f>IF(OR(C14=C11,C14=C12,C14=C13),"",ROUNDDOWN(SUMIF($C$11:$C$104,C14,$H$11:$H$104)*2/3,-3))</f>
        <v/>
      </c>
      <c r="J14" s="25" t="str">
        <f t="shared" si="0"/>
        <v/>
      </c>
      <c r="K14" s="35">
        <f t="shared" si="1"/>
        <v>0</v>
      </c>
    </row>
    <row r="15" spans="1:14" ht="42" customHeight="1">
      <c r="A15" s="11">
        <v>5</v>
      </c>
      <c r="B15" s="39"/>
      <c r="C15" s="40"/>
      <c r="D15" s="39"/>
      <c r="E15" s="41"/>
      <c r="F15" s="42"/>
      <c r="G15" s="43" t="s">
        <v>3</v>
      </c>
      <c r="H15" s="42"/>
      <c r="I15" s="25" t="str">
        <f>IF(OR(C15=C11,C15=C12,C15=C13,C15=C14),"",ROUNDDOWN(SUMIF($C$11:$C$104,C15,$H$11:$H$104)*2/3,-3))</f>
        <v/>
      </c>
      <c r="J15" s="25" t="str">
        <f t="shared" si="0"/>
        <v/>
      </c>
      <c r="K15" s="35">
        <f t="shared" si="1"/>
        <v>0</v>
      </c>
    </row>
    <row r="16" spans="1:14" ht="42" customHeight="1">
      <c r="A16" s="11">
        <v>6</v>
      </c>
      <c r="B16" s="39"/>
      <c r="C16" s="40"/>
      <c r="D16" s="39"/>
      <c r="E16" s="41"/>
      <c r="F16" s="42"/>
      <c r="G16" s="43" t="s">
        <v>3</v>
      </c>
      <c r="H16" s="42"/>
      <c r="I16" s="25" t="str">
        <f>IF(OR(C16=C11,C16=C12,C16=C13,C16=C14,C16=C15),"",ROUNDDOWN(SUMIF($C$11:$C$104,C16,$H$11:$H$104)*2/3,-3))</f>
        <v/>
      </c>
      <c r="J16" s="25" t="str">
        <f t="shared" si="0"/>
        <v/>
      </c>
      <c r="K16" s="35">
        <f t="shared" si="1"/>
        <v>0</v>
      </c>
    </row>
    <row r="17" spans="1:12" ht="42" customHeight="1">
      <c r="A17" s="11">
        <v>7</v>
      </c>
      <c r="B17" s="39"/>
      <c r="C17" s="40"/>
      <c r="D17" s="39"/>
      <c r="E17" s="41"/>
      <c r="F17" s="42"/>
      <c r="G17" s="43" t="s">
        <v>3</v>
      </c>
      <c r="H17" s="42"/>
      <c r="I17" s="25" t="str">
        <f>IF(OR(C17=C11,C17=C12,C17=C13,C17=C14,C17=C15,C17=C16),"",ROUNDDOWN(SUMIF($C$11:$C$104,C17,$H$11:$H$104)*2/3,-3))</f>
        <v/>
      </c>
      <c r="J17" s="25" t="str">
        <f t="shared" si="0"/>
        <v/>
      </c>
      <c r="K17" s="35">
        <f t="shared" si="1"/>
        <v>0</v>
      </c>
    </row>
    <row r="18" spans="1:12" ht="42" customHeight="1">
      <c r="A18" s="11">
        <v>8</v>
      </c>
      <c r="B18" s="39"/>
      <c r="C18" s="40"/>
      <c r="D18" s="39"/>
      <c r="E18" s="41"/>
      <c r="F18" s="42"/>
      <c r="G18" s="43" t="s">
        <v>3</v>
      </c>
      <c r="H18" s="42"/>
      <c r="I18" s="25" t="str">
        <f>IF(OR(C18=C11,C18=C12,C18=C13,C18=C14,C18=C15,C18=C16,C18=C17),"",ROUNDDOWN(SUMIF($C$11:$C$104,C18,$H$11:$H$104)*2/3,-3))</f>
        <v/>
      </c>
      <c r="J18" s="25" t="str">
        <f t="shared" si="0"/>
        <v/>
      </c>
      <c r="K18" s="35">
        <f t="shared" si="1"/>
        <v>0</v>
      </c>
    </row>
    <row r="19" spans="1:12" ht="42" customHeight="1">
      <c r="A19" s="11">
        <v>9</v>
      </c>
      <c r="B19" s="39"/>
      <c r="C19" s="40"/>
      <c r="D19" s="39"/>
      <c r="E19" s="41"/>
      <c r="F19" s="42"/>
      <c r="G19" s="43" t="s">
        <v>3</v>
      </c>
      <c r="H19" s="42"/>
      <c r="I19" s="25" t="str">
        <f>IF(OR(C19=C11,C19=C12,C19=C13,C19=C14,C19=C15,C19=C16,C19=C17,C19=C18),"",ROUNDDOWN(SUMIF($C$11:$C$104,C19,$H$11:$H$104)*2/3,-3))</f>
        <v/>
      </c>
      <c r="J19" s="25" t="str">
        <f t="shared" si="0"/>
        <v/>
      </c>
      <c r="K19" s="35">
        <f t="shared" si="1"/>
        <v>0</v>
      </c>
    </row>
    <row r="20" spans="1:12" ht="42" customHeight="1">
      <c r="A20" s="11">
        <v>10</v>
      </c>
      <c r="B20" s="39"/>
      <c r="C20" s="40"/>
      <c r="D20" s="39"/>
      <c r="E20" s="41"/>
      <c r="F20" s="42"/>
      <c r="G20" s="43" t="s">
        <v>3</v>
      </c>
      <c r="H20" s="42"/>
      <c r="I20" s="25" t="str">
        <f>IF(OR(C20=C11,C20=C12,C20=C13,C20=C14,C20=C15,C20=C16,C20=C17,C20=C18,C20=C19),"",ROUNDDOWN(SUMIF($C$11:$C$104,C20,$H$11:$H$104)*2/3,-3))</f>
        <v/>
      </c>
      <c r="J20" s="25" t="str">
        <f t="shared" si="0"/>
        <v/>
      </c>
      <c r="K20" s="35">
        <f t="shared" si="1"/>
        <v>0</v>
      </c>
    </row>
    <row r="21" spans="1:12" ht="42" customHeight="1">
      <c r="A21" s="11">
        <v>11</v>
      </c>
      <c r="B21" s="39"/>
      <c r="C21" s="40"/>
      <c r="D21" s="39"/>
      <c r="E21" s="41"/>
      <c r="F21" s="42"/>
      <c r="G21" s="43" t="s">
        <v>3</v>
      </c>
      <c r="H21" s="42"/>
      <c r="I21" s="25" t="str">
        <f>IF(OR(C21=C11,C21=C12,C21=C13,C21=C14,C21=C15,C21=C16,C21=C17,C21=C18,C21=C19,C21=C20),"",ROUNDDOWN(SUMIF($C$11:$C$104,C21,$H$11:$H$104)*2/3,-3))</f>
        <v/>
      </c>
      <c r="J21" s="25" t="str">
        <f t="shared" si="0"/>
        <v/>
      </c>
      <c r="K21" s="35">
        <f t="shared" si="1"/>
        <v>0</v>
      </c>
    </row>
    <row r="22" spans="1:12" ht="42" customHeight="1">
      <c r="A22" s="11">
        <v>12</v>
      </c>
      <c r="B22" s="39"/>
      <c r="C22" s="40"/>
      <c r="D22" s="39"/>
      <c r="E22" s="41"/>
      <c r="F22" s="42"/>
      <c r="G22" s="43" t="s">
        <v>3</v>
      </c>
      <c r="H22" s="42"/>
      <c r="I22" s="25" t="str">
        <f>IF(OR(C22=C11,C22=C12,C22=C13,C22=C14,C22=C15,C22=C16,C22=C17,C22=C18,C22=C19,C22=C20,C22=C21),"",ROUNDDOWN(SUMIF($C$11:$C$104,C22,$H$11:$H$104)*2/3,-3))</f>
        <v/>
      </c>
      <c r="J22" s="25" t="str">
        <f t="shared" si="0"/>
        <v/>
      </c>
      <c r="K22" s="35">
        <f t="shared" si="1"/>
        <v>0</v>
      </c>
    </row>
    <row r="23" spans="1:12" ht="42" customHeight="1">
      <c r="A23" s="11">
        <v>13</v>
      </c>
      <c r="B23" s="39"/>
      <c r="C23" s="40"/>
      <c r="D23" s="39"/>
      <c r="E23" s="41"/>
      <c r="F23" s="42"/>
      <c r="G23" s="43" t="s">
        <v>3</v>
      </c>
      <c r="H23" s="42"/>
      <c r="I23" s="25" t="str">
        <f>IF(OR(C23=C11,C23=C12,C23=C13,C23=C14,C23=C15,C23=C16,C23=C17,C23=C18,C23=C19,C23=C20,C23=C21,C23=C22),"",ROUNDDOWN(SUMIF($C$11:$C$104,C23,$H$11:$H$104)*2/3,-3))</f>
        <v/>
      </c>
      <c r="J23" s="25" t="str">
        <f t="shared" si="0"/>
        <v/>
      </c>
      <c r="K23" s="35">
        <f t="shared" si="1"/>
        <v>0</v>
      </c>
    </row>
    <row r="24" spans="1:12" ht="42" customHeight="1">
      <c r="A24" s="11">
        <v>14</v>
      </c>
      <c r="B24" s="39"/>
      <c r="C24" s="40"/>
      <c r="D24" s="39"/>
      <c r="E24" s="41"/>
      <c r="F24" s="42"/>
      <c r="G24" s="43" t="s">
        <v>3</v>
      </c>
      <c r="H24" s="42"/>
      <c r="I24" s="25" t="str">
        <f>IF(OR(C24=C11,C24=C12,C24=C13,C24=C14,C24=C15,C24=C16,C24=C17,C24=C18,C24=C19,C24=C20,C24=C21,C24=C22,C24=C23),"",ROUNDDOWN(SUMIF($C$11:$C$104,C24,$H$11:$H$104)*2/3,-3))</f>
        <v/>
      </c>
      <c r="J24" s="25" t="str">
        <f t="shared" si="0"/>
        <v/>
      </c>
      <c r="K24" s="35">
        <f t="shared" si="1"/>
        <v>0</v>
      </c>
    </row>
    <row r="25" spans="1:12" ht="42" customHeight="1" thickBot="1">
      <c r="A25" s="11">
        <v>15</v>
      </c>
      <c r="B25" s="39"/>
      <c r="C25" s="40"/>
      <c r="D25" s="39"/>
      <c r="E25" s="41"/>
      <c r="F25" s="42"/>
      <c r="G25" s="43" t="s">
        <v>3</v>
      </c>
      <c r="H25" s="42"/>
      <c r="I25" s="26" t="str">
        <f>IF(OR(C25=C11,C25=C12,C25=C13,C25=C14,C25=C15,C25=C16,C25=C17,C25=C18,C25=C19,C25=C20,C25=C21,C25=C22,C25=C23,C25=C24),"",ROUNDDOWN(SUMIF($C$11:$C$104,C25,$H$11:$H$104)*2/3,-3))</f>
        <v/>
      </c>
      <c r="J25" s="25" t="str">
        <f t="shared" si="0"/>
        <v/>
      </c>
      <c r="K25" s="36">
        <f t="shared" si="1"/>
        <v>0</v>
      </c>
    </row>
    <row r="26" spans="1:12" ht="54" customHeight="1" thickBot="1">
      <c r="A26" s="30" t="s">
        <v>1</v>
      </c>
      <c r="B26" s="31"/>
      <c r="C26" s="31"/>
      <c r="D26" s="31"/>
      <c r="E26" s="31"/>
      <c r="F26" s="12">
        <f>SUM(F11:F20)</f>
        <v>0</v>
      </c>
      <c r="G26" s="14"/>
      <c r="H26" s="33">
        <f>SUM(H11:H20)</f>
        <v>0</v>
      </c>
      <c r="I26" s="32">
        <f>SUM(I11:I20)</f>
        <v>0</v>
      </c>
      <c r="J26" s="34"/>
      <c r="K26" s="37">
        <f>SUM(K11:K25)</f>
        <v>0</v>
      </c>
      <c r="L26" s="15" t="s">
        <v>17</v>
      </c>
    </row>
    <row r="27" spans="1:12" ht="20.399999999999999" customHeight="1">
      <c r="A27" s="4" t="s">
        <v>31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</row>
    <row r="28" spans="1:12" ht="20.399999999999999" customHeight="1">
      <c r="A28" s="1" t="s">
        <v>33</v>
      </c>
    </row>
  </sheetData>
  <sheetProtection algorithmName="SHA-512" hashValue="zD0TYEOWvbaqx3gpXUH+Kx736so1K7lILIaw9qnL8FcRy4XJKE44NurwFMYYXfZbstGnl2vmQxoQZq5Bc8aeZA==" saltValue="hHyzu79mdxNdZi/7AFEZ1g==" spinCount="100000" sheet="1" objects="1" scenarios="1" selectLockedCells="1"/>
  <mergeCells count="4">
    <mergeCell ref="A2:H2"/>
    <mergeCell ref="A5:I5"/>
    <mergeCell ref="A26:E26"/>
    <mergeCell ref="H3:K3"/>
  </mergeCells>
  <phoneticPr fontId="1"/>
  <dataValidations count="2">
    <dataValidation type="list" allowBlank="1" showInputMessage="1" showErrorMessage="1" sqref="D11:D25">
      <formula1>$N$11:$N$13</formula1>
    </dataValidation>
    <dataValidation type="list" allowBlank="1" showInputMessage="1" showErrorMessage="1" sqref="B11:B25">
      <formula1>$M$11:$M$13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showZeros="0" view="pageBreakPreview" topLeftCell="A8" zoomScale="80" zoomScaleNormal="100" zoomScaleSheetLayoutView="80" workbookViewId="0">
      <selection activeCell="K24" sqref="K24"/>
    </sheetView>
  </sheetViews>
  <sheetFormatPr defaultColWidth="8.59765625" defaultRowHeight="16.2"/>
  <cols>
    <col min="1" max="1" width="3.59765625" style="1" customWidth="1"/>
    <col min="2" max="2" width="13.3984375" style="1" customWidth="1"/>
    <col min="3" max="3" width="22.3984375" style="1" customWidth="1"/>
    <col min="4" max="4" width="11.69921875" style="1" customWidth="1"/>
    <col min="5" max="5" width="21.59765625" style="1" customWidth="1"/>
    <col min="6" max="6" width="6.8984375" style="1" customWidth="1"/>
    <col min="7" max="7" width="20.3984375" style="1" customWidth="1"/>
    <col min="8" max="8" width="26.09765625" style="1" customWidth="1"/>
    <col min="9" max="10" width="28.3984375" style="1" hidden="1" customWidth="1"/>
    <col min="11" max="11" width="28.3984375" style="1" customWidth="1"/>
    <col min="12" max="12" width="28.09765625" style="2" customWidth="1"/>
    <col min="13" max="14" width="18.5" style="1" customWidth="1"/>
    <col min="15" max="16384" width="8.59765625" style="1"/>
  </cols>
  <sheetData>
    <row r="1" spans="1:14">
      <c r="A1" s="1" t="s">
        <v>27</v>
      </c>
    </row>
    <row r="2" spans="1:14" ht="18.75" customHeight="1">
      <c r="A2" s="28"/>
      <c r="B2" s="28"/>
      <c r="C2" s="28"/>
      <c r="D2" s="28"/>
      <c r="E2" s="28"/>
      <c r="F2" s="28"/>
      <c r="G2" s="28"/>
      <c r="H2" s="28"/>
      <c r="I2" s="20"/>
      <c r="J2" s="20"/>
      <c r="K2" s="20"/>
    </row>
    <row r="3" spans="1:14">
      <c r="H3" s="38" t="s">
        <v>34</v>
      </c>
      <c r="I3" s="38"/>
      <c r="J3" s="38"/>
      <c r="K3" s="38"/>
    </row>
    <row r="5" spans="1:14">
      <c r="A5" s="29" t="s">
        <v>18</v>
      </c>
      <c r="B5" s="29"/>
      <c r="C5" s="29"/>
      <c r="D5" s="29"/>
      <c r="E5" s="29"/>
      <c r="F5" s="29"/>
      <c r="G5" s="29"/>
      <c r="H5" s="29"/>
      <c r="I5" s="29"/>
      <c r="J5" s="21"/>
      <c r="K5" s="21"/>
    </row>
    <row r="7" spans="1:14">
      <c r="B7" s="1" t="s">
        <v>19</v>
      </c>
    </row>
    <row r="8" spans="1:14" ht="10.5" customHeight="1"/>
    <row r="9" spans="1:14" ht="21" customHeight="1">
      <c r="A9" s="20">
        <v>1</v>
      </c>
      <c r="B9" s="5" t="s">
        <v>26</v>
      </c>
      <c r="C9" s="5"/>
      <c r="D9" s="5"/>
    </row>
    <row r="10" spans="1:14" s="20" customFormat="1" ht="68.25" customHeight="1">
      <c r="A10" s="6"/>
      <c r="B10" s="7" t="s">
        <v>7</v>
      </c>
      <c r="C10" s="8" t="s">
        <v>20</v>
      </c>
      <c r="D10" s="7" t="s">
        <v>21</v>
      </c>
      <c r="E10" s="9" t="s">
        <v>23</v>
      </c>
      <c r="F10" s="6" t="s">
        <v>0</v>
      </c>
      <c r="G10" s="6" t="s">
        <v>2</v>
      </c>
      <c r="H10" s="6" t="s">
        <v>16</v>
      </c>
      <c r="I10" s="24" t="s">
        <v>29</v>
      </c>
      <c r="J10" s="27" t="s">
        <v>30</v>
      </c>
      <c r="K10" s="22" t="s">
        <v>28</v>
      </c>
      <c r="L10" s="23"/>
      <c r="M10" s="10" t="s">
        <v>7</v>
      </c>
      <c r="N10" s="10" t="s">
        <v>4</v>
      </c>
    </row>
    <row r="11" spans="1:14" ht="42" customHeight="1">
      <c r="A11" s="11">
        <v>1</v>
      </c>
      <c r="B11" s="39" t="s">
        <v>8</v>
      </c>
      <c r="C11" s="40" t="s">
        <v>14</v>
      </c>
      <c r="D11" s="39" t="s">
        <v>22</v>
      </c>
      <c r="E11" s="41" t="s">
        <v>12</v>
      </c>
      <c r="F11" s="42">
        <v>1</v>
      </c>
      <c r="G11" s="43">
        <v>45731</v>
      </c>
      <c r="H11" s="42">
        <v>100000</v>
      </c>
      <c r="I11" s="25">
        <f>ROUNDDOWN(SUMIF(C11:C104,C11,$H$11:$H$104)*2/3,-3)</f>
        <v>66000</v>
      </c>
      <c r="J11" s="25">
        <f>IF(I11&gt;0,400000,0)</f>
        <v>400000</v>
      </c>
      <c r="K11" s="35">
        <f>MIN(I11,J11)</f>
        <v>66000</v>
      </c>
      <c r="M11" s="13" t="s">
        <v>8</v>
      </c>
      <c r="N11" s="13" t="s">
        <v>22</v>
      </c>
    </row>
    <row r="12" spans="1:14" ht="42" customHeight="1">
      <c r="A12" s="11">
        <v>2</v>
      </c>
      <c r="B12" s="39" t="s">
        <v>11</v>
      </c>
      <c r="C12" s="40" t="s">
        <v>13</v>
      </c>
      <c r="D12" s="39" t="s">
        <v>5</v>
      </c>
      <c r="E12" s="41" t="s">
        <v>24</v>
      </c>
      <c r="F12" s="42">
        <v>2</v>
      </c>
      <c r="G12" s="43">
        <v>45748</v>
      </c>
      <c r="H12" s="42">
        <v>200000</v>
      </c>
      <c r="I12" s="25">
        <f>IF(C12=C11,"",ROUNDDOWN(SUMIF($C$11:$C$104,C12,$H$11:$H$104)*2/3,-3))</f>
        <v>133000</v>
      </c>
      <c r="J12" s="25">
        <f>IF(I12="","",IF(I12&gt;0,400000,""))</f>
        <v>400000</v>
      </c>
      <c r="K12" s="35">
        <f>MIN(I12,J12)</f>
        <v>133000</v>
      </c>
      <c r="M12" s="13" t="s">
        <v>9</v>
      </c>
      <c r="N12" s="13" t="s">
        <v>5</v>
      </c>
    </row>
    <row r="13" spans="1:14" ht="42" customHeight="1">
      <c r="A13" s="11">
        <v>3</v>
      </c>
      <c r="B13" s="39" t="s">
        <v>10</v>
      </c>
      <c r="C13" s="40" t="s">
        <v>15</v>
      </c>
      <c r="D13" s="39" t="s">
        <v>6</v>
      </c>
      <c r="E13" s="41" t="s">
        <v>25</v>
      </c>
      <c r="F13" s="42">
        <v>1</v>
      </c>
      <c r="G13" s="43">
        <v>45777</v>
      </c>
      <c r="H13" s="42">
        <v>900000</v>
      </c>
      <c r="I13" s="25">
        <f>IF(OR(C13=C11,C13=C12),"",ROUNDDOWN(SUMIF($C$11:$C$104,C13,$H$11:$H$104)*2/3,-3))</f>
        <v>800000</v>
      </c>
      <c r="J13" s="25">
        <f t="shared" ref="J13:J25" si="0">IF(I13="","",IF(I13&gt;0,400000,""))</f>
        <v>400000</v>
      </c>
      <c r="K13" s="35">
        <f t="shared" ref="K13:K25" si="1">MIN(I13,J13)</f>
        <v>400000</v>
      </c>
      <c r="M13" s="13" t="s">
        <v>10</v>
      </c>
      <c r="N13" s="13" t="s">
        <v>6</v>
      </c>
    </row>
    <row r="14" spans="1:14" ht="42" customHeight="1">
      <c r="A14" s="11">
        <v>4</v>
      </c>
      <c r="B14" s="39" t="s">
        <v>10</v>
      </c>
      <c r="C14" s="40" t="s">
        <v>15</v>
      </c>
      <c r="D14" s="39" t="s">
        <v>22</v>
      </c>
      <c r="E14" s="41" t="s">
        <v>12</v>
      </c>
      <c r="F14" s="42">
        <v>3</v>
      </c>
      <c r="G14" s="43">
        <v>45777</v>
      </c>
      <c r="H14" s="42">
        <v>300000</v>
      </c>
      <c r="I14" s="25" t="str">
        <f>IF(OR(C14=C11,C14=C12,C14=C13),"",ROUNDDOWN(SUMIF($C$11:$C$104,C14,$H$11:$H$104)*2/3,-3))</f>
        <v/>
      </c>
      <c r="J14" s="25" t="str">
        <f t="shared" si="0"/>
        <v/>
      </c>
      <c r="K14" s="35">
        <f t="shared" si="1"/>
        <v>0</v>
      </c>
    </row>
    <row r="15" spans="1:14" ht="42" customHeight="1">
      <c r="A15" s="11">
        <v>5</v>
      </c>
      <c r="B15" s="39"/>
      <c r="C15" s="40"/>
      <c r="D15" s="39"/>
      <c r="E15" s="41"/>
      <c r="F15" s="42"/>
      <c r="G15" s="43" t="s">
        <v>3</v>
      </c>
      <c r="H15" s="42"/>
      <c r="I15" s="25">
        <f>IF(OR(C15=C11,C15=C12,C15=C13,C15=C14),"",ROUNDDOWN(SUMIF($C$11:$C$104,C15,$H$11:$H$104)*2/3,-3))</f>
        <v>0</v>
      </c>
      <c r="J15" s="25" t="str">
        <f t="shared" si="0"/>
        <v/>
      </c>
      <c r="K15" s="35">
        <f t="shared" si="1"/>
        <v>0</v>
      </c>
    </row>
    <row r="16" spans="1:14" ht="42" customHeight="1">
      <c r="A16" s="11">
        <v>6</v>
      </c>
      <c r="B16" s="39"/>
      <c r="C16" s="40"/>
      <c r="D16" s="39"/>
      <c r="E16" s="41"/>
      <c r="F16" s="42"/>
      <c r="G16" s="43" t="s">
        <v>3</v>
      </c>
      <c r="H16" s="42"/>
      <c r="I16" s="25" t="str">
        <f>IF(OR(C16=C11,C16=C12,C16=C13,C16=C14,C16=C15),"",ROUNDDOWN(SUMIF($C$11:$C$104,C16,$H$11:$H$104)*2/3,-3))</f>
        <v/>
      </c>
      <c r="J16" s="25" t="str">
        <f t="shared" si="0"/>
        <v/>
      </c>
      <c r="K16" s="35">
        <f t="shared" si="1"/>
        <v>0</v>
      </c>
    </row>
    <row r="17" spans="1:12" ht="42" customHeight="1">
      <c r="A17" s="11">
        <v>7</v>
      </c>
      <c r="B17" s="39"/>
      <c r="C17" s="40"/>
      <c r="D17" s="39"/>
      <c r="E17" s="41"/>
      <c r="F17" s="42"/>
      <c r="G17" s="43" t="s">
        <v>3</v>
      </c>
      <c r="H17" s="42"/>
      <c r="I17" s="25" t="str">
        <f>IF(OR(C17=C11,C17=C12,C17=C13,C17=C14,C17=C15,C17=C16),"",ROUNDDOWN(SUMIF($C$11:$C$104,C17,$H$11:$H$104)*2/3,-3))</f>
        <v/>
      </c>
      <c r="J17" s="25" t="str">
        <f t="shared" si="0"/>
        <v/>
      </c>
      <c r="K17" s="35">
        <f t="shared" si="1"/>
        <v>0</v>
      </c>
    </row>
    <row r="18" spans="1:12" ht="42" customHeight="1">
      <c r="A18" s="11">
        <v>8</v>
      </c>
      <c r="B18" s="39"/>
      <c r="C18" s="40"/>
      <c r="D18" s="39"/>
      <c r="E18" s="41"/>
      <c r="F18" s="42"/>
      <c r="G18" s="43" t="s">
        <v>3</v>
      </c>
      <c r="H18" s="42"/>
      <c r="I18" s="25" t="str">
        <f>IF(OR(C18=C11,C18=C12,C18=C13,C18=C14,C18=C15,C18=C16,C18=C17),"",ROUNDDOWN(SUMIF($C$11:$C$104,C18,$H$11:$H$104)*2/3,-3))</f>
        <v/>
      </c>
      <c r="J18" s="25" t="str">
        <f t="shared" si="0"/>
        <v/>
      </c>
      <c r="K18" s="35">
        <f t="shared" si="1"/>
        <v>0</v>
      </c>
    </row>
    <row r="19" spans="1:12" ht="42" customHeight="1">
      <c r="A19" s="11">
        <v>9</v>
      </c>
      <c r="B19" s="39"/>
      <c r="C19" s="40"/>
      <c r="D19" s="39"/>
      <c r="E19" s="41"/>
      <c r="F19" s="42"/>
      <c r="G19" s="43" t="s">
        <v>3</v>
      </c>
      <c r="H19" s="42"/>
      <c r="I19" s="25" t="str">
        <f>IF(OR(C19=C11,C19=C12,C19=C13,C19=C14,C19=C15,C19=C16,C19=C17,C19=C18),"",ROUNDDOWN(SUMIF($C$11:$C$104,C19,$H$11:$H$104)*2/3,-3))</f>
        <v/>
      </c>
      <c r="J19" s="25" t="str">
        <f t="shared" si="0"/>
        <v/>
      </c>
      <c r="K19" s="35">
        <f t="shared" si="1"/>
        <v>0</v>
      </c>
    </row>
    <row r="20" spans="1:12" ht="42" customHeight="1">
      <c r="A20" s="11">
        <v>10</v>
      </c>
      <c r="B20" s="39"/>
      <c r="C20" s="40"/>
      <c r="D20" s="39"/>
      <c r="E20" s="41"/>
      <c r="F20" s="42"/>
      <c r="G20" s="43" t="s">
        <v>3</v>
      </c>
      <c r="H20" s="42"/>
      <c r="I20" s="25" t="str">
        <f>IF(OR(C20=C11,C20=C12,C20=C13,C20=C14,C20=C15,C20=C16,C20=C17,C20=C18,C20=C19),"",ROUNDDOWN(SUMIF($C$11:$C$104,C20,$H$11:$H$104)*2/3,-3))</f>
        <v/>
      </c>
      <c r="J20" s="25" t="str">
        <f t="shared" si="0"/>
        <v/>
      </c>
      <c r="K20" s="35">
        <f t="shared" si="1"/>
        <v>0</v>
      </c>
    </row>
    <row r="21" spans="1:12" ht="42" customHeight="1">
      <c r="A21" s="11">
        <v>11</v>
      </c>
      <c r="B21" s="39"/>
      <c r="C21" s="40"/>
      <c r="D21" s="39"/>
      <c r="E21" s="41"/>
      <c r="F21" s="42"/>
      <c r="G21" s="43" t="s">
        <v>3</v>
      </c>
      <c r="H21" s="42"/>
      <c r="I21" s="25" t="str">
        <f>IF(OR(C21=C11,C21=C12,C21=C13,C21=C14,C21=C15,C21=C16,C21=C17,C21=C18,C21=C19,C21=C20),"",ROUNDDOWN(SUMIF($C$11:$C$104,C21,$H$11:$H$104)*2/3,-3))</f>
        <v/>
      </c>
      <c r="J21" s="25" t="str">
        <f t="shared" si="0"/>
        <v/>
      </c>
      <c r="K21" s="35">
        <f t="shared" si="1"/>
        <v>0</v>
      </c>
    </row>
    <row r="22" spans="1:12" ht="42" customHeight="1">
      <c r="A22" s="11">
        <v>12</v>
      </c>
      <c r="B22" s="39"/>
      <c r="C22" s="40"/>
      <c r="D22" s="39"/>
      <c r="E22" s="41"/>
      <c r="F22" s="42"/>
      <c r="G22" s="43" t="s">
        <v>3</v>
      </c>
      <c r="H22" s="42"/>
      <c r="I22" s="25" t="str">
        <f>IF(OR(C22=C11,C22=C12,C22=C13,C22=C14,C22=C15,C22=C16,C22=C17,C22=C18,C22=C19,C22=C20,C22=C21),"",ROUNDDOWN(SUMIF($C$11:$C$104,C22,$H$11:$H$104)*2/3,-3))</f>
        <v/>
      </c>
      <c r="J22" s="25" t="str">
        <f t="shared" si="0"/>
        <v/>
      </c>
      <c r="K22" s="35">
        <f t="shared" si="1"/>
        <v>0</v>
      </c>
    </row>
    <row r="23" spans="1:12" ht="42" customHeight="1">
      <c r="A23" s="11">
        <v>13</v>
      </c>
      <c r="B23" s="39"/>
      <c r="C23" s="40"/>
      <c r="D23" s="39"/>
      <c r="E23" s="41"/>
      <c r="F23" s="42"/>
      <c r="G23" s="43" t="s">
        <v>3</v>
      </c>
      <c r="H23" s="42"/>
      <c r="I23" s="25" t="str">
        <f>IF(OR(C23=C11,C23=C12,C23=C13,C23=C14,C23=C15,C23=C16,C23=C17,C23=C18,C23=C19,C23=C20,C23=C21,C23=C22),"",ROUNDDOWN(SUMIF($C$11:$C$104,C23,$H$11:$H$104)*2/3,-3))</f>
        <v/>
      </c>
      <c r="J23" s="25" t="str">
        <f t="shared" si="0"/>
        <v/>
      </c>
      <c r="K23" s="35">
        <f t="shared" si="1"/>
        <v>0</v>
      </c>
    </row>
    <row r="24" spans="1:12" ht="42" customHeight="1">
      <c r="A24" s="11">
        <v>14</v>
      </c>
      <c r="B24" s="39"/>
      <c r="C24" s="40"/>
      <c r="D24" s="39"/>
      <c r="E24" s="41"/>
      <c r="F24" s="42"/>
      <c r="G24" s="43" t="s">
        <v>3</v>
      </c>
      <c r="H24" s="42"/>
      <c r="I24" s="25" t="str">
        <f>IF(OR(C24=C11,C24=C12,C24=C13,C24=C14,C24=C15,C24=C16,C24=C17,C24=C18,C24=C19,C24=C20,C24=C21,C24=C22,C24=C23),"",ROUNDDOWN(SUMIF($C$11:$C$104,C24,$H$11:$H$104)*2/3,-3))</f>
        <v/>
      </c>
      <c r="J24" s="25" t="str">
        <f t="shared" si="0"/>
        <v/>
      </c>
      <c r="K24" s="35">
        <f t="shared" si="1"/>
        <v>0</v>
      </c>
    </row>
    <row r="25" spans="1:12" ht="42" customHeight="1" thickBot="1">
      <c r="A25" s="11">
        <v>15</v>
      </c>
      <c r="B25" s="39"/>
      <c r="C25" s="40"/>
      <c r="D25" s="39"/>
      <c r="E25" s="41"/>
      <c r="F25" s="42"/>
      <c r="G25" s="43" t="s">
        <v>3</v>
      </c>
      <c r="H25" s="42"/>
      <c r="I25" s="26" t="str">
        <f>IF(OR(C25=C11,C25=C12,C25=C13,C25=C14,C25=C15,C25=C16,C25=C17,C25=C18,C25=C19,C25=C20,C25=C21,C25=C22,C25=C23,C25=C24),"",ROUNDDOWN(SUMIF($C$11:$C$104,C25,$H$11:$H$104)*2/3,-3))</f>
        <v/>
      </c>
      <c r="J25" s="25" t="str">
        <f t="shared" si="0"/>
        <v/>
      </c>
      <c r="K25" s="36">
        <f t="shared" si="1"/>
        <v>0</v>
      </c>
    </row>
    <row r="26" spans="1:12" ht="54" customHeight="1" thickBot="1">
      <c r="A26" s="30" t="s">
        <v>1</v>
      </c>
      <c r="B26" s="31"/>
      <c r="C26" s="31"/>
      <c r="D26" s="31"/>
      <c r="E26" s="31"/>
      <c r="F26" s="12">
        <f>SUM(F11:F20)</f>
        <v>7</v>
      </c>
      <c r="G26" s="14"/>
      <c r="H26" s="33">
        <f>SUM(H11:H20)</f>
        <v>1500000</v>
      </c>
      <c r="I26" s="32">
        <f>SUM(I11:I20)</f>
        <v>999000</v>
      </c>
      <c r="J26" s="34"/>
      <c r="K26" s="44">
        <f>SUM(K11:K25)</f>
        <v>599000</v>
      </c>
      <c r="L26" s="15" t="s">
        <v>17</v>
      </c>
    </row>
    <row r="27" spans="1:12" ht="20.399999999999999" customHeight="1">
      <c r="A27" s="4" t="s">
        <v>31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</row>
    <row r="28" spans="1:12" ht="20.399999999999999" customHeight="1">
      <c r="A28" s="1" t="s">
        <v>33</v>
      </c>
    </row>
  </sheetData>
  <sheetProtection selectLockedCells="1"/>
  <mergeCells count="4">
    <mergeCell ref="A2:H2"/>
    <mergeCell ref="H3:K3"/>
    <mergeCell ref="A5:I5"/>
    <mergeCell ref="A26:E26"/>
  </mergeCells>
  <phoneticPr fontId="1"/>
  <dataValidations count="2">
    <dataValidation type="list" allowBlank="1" showInputMessage="1" showErrorMessage="1" sqref="B11:B25">
      <formula1>$M$11:$M$13</formula1>
    </dataValidation>
    <dataValidation type="list" allowBlank="1" showInputMessage="1" showErrorMessage="1" sqref="D11:D25">
      <formula1>$N$11:$N$13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記入例</vt:lpstr>
      <vt:lpstr>記入例!Print_Area</vt:lpstr>
      <vt:lpstr>報告書!Print_Area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範昭</dc:creator>
  <cp:lastModifiedBy>福山市</cp:lastModifiedBy>
  <cp:lastPrinted>2025-02-06T02:08:33Z</cp:lastPrinted>
  <dcterms:created xsi:type="dcterms:W3CDTF">2024-11-26T04:03:24Z</dcterms:created>
  <dcterms:modified xsi:type="dcterms:W3CDTF">2025-02-28T08:50:50Z</dcterms:modified>
</cp:coreProperties>
</file>